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План 2021г.тариф на 10 руб.деш" sheetId="1" r:id="rId1"/>
  </sheets>
  <definedNames>
    <definedName name="_xlnm.Print_Area" localSheetId="0">'План 2021г.тариф на 10 руб.деш'!$A$1:$I$158</definedName>
    <definedName name="_xlnm.Print_Titles" localSheetId="0">'План 2021г.тариф на 10 руб.деш'!$14:$14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<sst xmlns="http://schemas.openxmlformats.org/spreadsheetml/2006/main" count="274" uniqueCount="182">
  <si>
    <t>Общество с ограниченной ответственностью "Управляющая компания ЮРСК СЕРВИС"</t>
  </si>
  <si>
    <t xml:space="preserve">Плановый перечень услуг и работ по содержанию общего имущества </t>
  </si>
  <si>
    <t>многоквартирного дома по адресу: г.Краснодар, улица Трудовой Славы, дом № 7/1</t>
  </si>
  <si>
    <t>Характеристика дома:</t>
  </si>
  <si>
    <t>этажность</t>
  </si>
  <si>
    <t>10 (9 жилых + 1 техн. чердак)</t>
  </si>
  <si>
    <t>подъезды</t>
  </si>
  <si>
    <t>количество квартир</t>
  </si>
  <si>
    <t xml:space="preserve">обслуживаемая площадь </t>
  </si>
  <si>
    <t>категория</t>
  </si>
  <si>
    <t>благоустр. с лифтом без мусоропровода</t>
  </si>
  <si>
    <t>№ п/п</t>
  </si>
  <si>
    <t>Наименование работ и элементов затрат                                                                                                                                                   по содержанию многоквартирного дома</t>
  </si>
  <si>
    <t>Единица измерения</t>
  </si>
  <si>
    <t>Объем  выполняемых   работ</t>
  </si>
  <si>
    <t>Периодичность работ</t>
  </si>
  <si>
    <t>Объем работ с учетом периодичности</t>
  </si>
  <si>
    <t>Расценка  на  единицу измерения</t>
  </si>
  <si>
    <t>Итого стоимость работ в год, руб.</t>
  </si>
  <si>
    <t>Размер платы на 1 м2  площади в месяц, руб.</t>
  </si>
  <si>
    <t>РАБОТЫ ПО БЛАГОУСТРОЙСТВУ ТЕРРИТОРИИ</t>
  </si>
  <si>
    <t>УБОРКА ПРИДОМОВОЙ ТЕРРИТОРИИ</t>
  </si>
  <si>
    <t>Подметание территории с усовершенствованным покрытием (асфальт)</t>
  </si>
  <si>
    <t>1 кв м</t>
  </si>
  <si>
    <t>Подметание территории  с неусовершенствованным покрытием (щебень)</t>
  </si>
  <si>
    <t>Очистка урн от мусора</t>
  </si>
  <si>
    <t>шт</t>
  </si>
  <si>
    <t>Промывка урн вручную</t>
  </si>
  <si>
    <t>Уборка приямков</t>
  </si>
  <si>
    <t>Уборка газонов от случайного мусора,средней засоренности</t>
  </si>
  <si>
    <t>Уборка газонов от листьев и сучьев во время листопада</t>
  </si>
  <si>
    <t>Погрузка и вывоз крупногабаритного мусора (снег, листва)</t>
  </si>
  <si>
    <t>1м3 на 1 т м2 убир площади</t>
  </si>
  <si>
    <t>Подметание ступеней и площадок перед входом в подъезд</t>
  </si>
  <si>
    <t>Подметание снега на ступенях и площадках перед входом в подъезд</t>
  </si>
  <si>
    <t>Подметание свежевыпавшего снега толщиной до 2 см</t>
  </si>
  <si>
    <t>Сдвигание свежевыпавшего снега толщиной более 2 см</t>
  </si>
  <si>
    <t>Посыпка пешеходных дорожек песком во время гололеда</t>
  </si>
  <si>
    <t>Уборка контейнерной площадки</t>
  </si>
  <si>
    <t>Очистка контейнерной площадки от снега и льда в холодный период</t>
  </si>
  <si>
    <t>УХОД ЗА ЗЕЛЕНЫМИ НАСАЖДЕНИЯМИ</t>
  </si>
  <si>
    <t>Полив газонов из шланга</t>
  </si>
  <si>
    <t>Покос травы газонокосилкой</t>
  </si>
  <si>
    <t>Уход за кустарниками и деревьями</t>
  </si>
  <si>
    <t>1 шт</t>
  </si>
  <si>
    <t>Заполнение газонов и цветников черноземом</t>
  </si>
  <si>
    <t>1 м3</t>
  </si>
  <si>
    <t>ИТОГО</t>
  </si>
  <si>
    <t>РАБОТЫ ПО САНИТАРНОМУ СОДЕРЖАНИЮ ПОМЕЩЕНИЙ, ВХОДЯЩИХ В СОСТАВ ОБЩЕГО ИМУЩЕСТВА МКД</t>
  </si>
  <si>
    <t>УБОРКА ЛИФТОВ И ЛЕСТНИЧНЫХ КЛЕТОК</t>
  </si>
  <si>
    <t>Подметание пола кабины лифта с предварительным увлажнением</t>
  </si>
  <si>
    <t xml:space="preserve">Мытье пола кабины лифта </t>
  </si>
  <si>
    <t>Влажная протирка стен, дверей, плафонов и потолков кабины лифта</t>
  </si>
  <si>
    <t xml:space="preserve">Мытье окон </t>
  </si>
  <si>
    <t>Влажное подметание в подвале входа, холла, коридора, лестничной клетки, подсобных и техпомещений</t>
  </si>
  <si>
    <t>Уборка пылесосом холла, коридоров, лоджий, лестничных площадок и марша, лоджий, веранд, террас, балконов, лифтовых холлов (в т.ч. подсобных помещений)</t>
  </si>
  <si>
    <t>Влажное подметание лестничных площадок и маршей, лоджий, веранд, террас, балконов, коридоров, лифтовых холлов выше второго этажа</t>
  </si>
  <si>
    <t>Уборка пылесосом ковровых дорожек</t>
  </si>
  <si>
    <t>Мытье холла, коридоров, лоджий, лестничных площадок и марша  1 этажа</t>
  </si>
  <si>
    <t>Мытье лестничных площадок и маршей, лоджий, веранд, террас, балконов, коридоров, лифтовых холлов выше второго этажа</t>
  </si>
  <si>
    <t>Мытье ступеней и площадок перед входом в подъезд</t>
  </si>
  <si>
    <t>Обметание пыли с потолков</t>
  </si>
  <si>
    <t>ВЛАЖНАЯ ПРОТИРКА:</t>
  </si>
  <si>
    <t>Дверей, перил, электрощитков</t>
  </si>
  <si>
    <t>Радиаторов</t>
  </si>
  <si>
    <t>Зеркал</t>
  </si>
  <si>
    <t>Люстр</t>
  </si>
  <si>
    <t>Светильников</t>
  </si>
  <si>
    <t>РАБОТЫ ПО СОДЕРЖАНИЮ И РЕМОНТУ КОНСТРУКТИВНЫХ ЭЛЕМЕНТОВ МКД</t>
  </si>
  <si>
    <t>КРОВЕЛЬНЫЕ РАБОТЫ СОДЕРЖАНИЕ ПОДВАЛОВ, ЧЕРДАКОВ, ПОДЪЕЗДОВ, КРЫШ</t>
  </si>
  <si>
    <t>Постановка заплат на покрытие из мягкой кровли</t>
  </si>
  <si>
    <t>Очистка технического этажа и кровли от мусора</t>
  </si>
  <si>
    <t>Осмотр кровель</t>
  </si>
  <si>
    <t>СТОЛЯРНО –ПЛОТНИЧНЫЕ РАБОТЫ</t>
  </si>
  <si>
    <t>Укрепление оконных и дверных наличников в МОП</t>
  </si>
  <si>
    <t>1 п/м</t>
  </si>
  <si>
    <t>Утепление деревянных дверей уплотнителем</t>
  </si>
  <si>
    <t>Смена замков навесных</t>
  </si>
  <si>
    <t>Смена замков врезных</t>
  </si>
  <si>
    <t>Смена личинок дверных замков</t>
  </si>
  <si>
    <t>Укрепление (замена) дверных пружин</t>
  </si>
  <si>
    <t>Замена дверных ручек</t>
  </si>
  <si>
    <t>РАБОТЫ ПО СОДЕРЖАНИЮ И РЕМОНТУ ОБОРУДОВАНИЯ И СИСТЕМ ИНЖЕНЕРНО-ТЕХНИЧЕСКОГО ОБЕСПЕЧЕНИЯ, ВХОДЯЩЕГО В СОСТАВ  МКД</t>
  </si>
  <si>
    <t>ОТОПЛЕНИЕ</t>
  </si>
  <si>
    <t>Промывка системы центрального отопления</t>
  </si>
  <si>
    <t xml:space="preserve">    100 куб       Q здания</t>
  </si>
  <si>
    <t>Первое рабочее испытание отдельных частей системы центрального отопл.</t>
  </si>
  <si>
    <t>100 м</t>
  </si>
  <si>
    <t>Проверка системы при сдаче</t>
  </si>
  <si>
    <t>Рабочая проверка системы в целом</t>
  </si>
  <si>
    <t>Ликвидация воздушных пробок в системе отопления</t>
  </si>
  <si>
    <t>1 стояк</t>
  </si>
  <si>
    <t>Замена автовоздушников</t>
  </si>
  <si>
    <t>Смена кранов шаровых Ду 20</t>
  </si>
  <si>
    <t>1 кран</t>
  </si>
  <si>
    <t>Смена кранов шаровых Ду 15</t>
  </si>
  <si>
    <t>Мелкий ремонт изоляции</t>
  </si>
  <si>
    <t>диаметр трубы 20</t>
  </si>
  <si>
    <t>1 м</t>
  </si>
  <si>
    <t>диаметр трубы 75</t>
  </si>
  <si>
    <t xml:space="preserve">1 м </t>
  </si>
  <si>
    <t xml:space="preserve">Снятие параметров теплоносителя </t>
  </si>
  <si>
    <t>1 МКД</t>
  </si>
  <si>
    <t>Снятие и установка контрольно-измерительных приборов (КИП) для поверки</t>
  </si>
  <si>
    <t>1 прибор</t>
  </si>
  <si>
    <t>Осмотр системы центрального отопления  в подвалах</t>
  </si>
  <si>
    <t>1000 кв м</t>
  </si>
  <si>
    <t>ВОДОСНАБЖЕНИЕ И ВОДООТВЕДЕНИЕ</t>
  </si>
  <si>
    <t>Ремонт водопроводного вентиля на стояке  в МОП без снятия с места :</t>
  </si>
  <si>
    <t>смена прокладок</t>
  </si>
  <si>
    <t>набивка сальников</t>
  </si>
  <si>
    <t>Временная заделка свищей (хомуты):</t>
  </si>
  <si>
    <t>Ф до 50 мм</t>
  </si>
  <si>
    <t>1 место</t>
  </si>
  <si>
    <t>Ф до 100 мм</t>
  </si>
  <si>
    <t>Смена кранов шаровых Ду 32</t>
  </si>
  <si>
    <t>Ликвидация воздушных пробок в системе ГВС</t>
  </si>
  <si>
    <t>Осмотр водопровода, канализации и горячего водоснабжения в МОП</t>
  </si>
  <si>
    <t>100 п/м</t>
  </si>
  <si>
    <t>Снятие и установка контрольно-измерительных приборов в МОП (водомеры, манометры)</t>
  </si>
  <si>
    <t>1 счетчик</t>
  </si>
  <si>
    <t xml:space="preserve">Устранение засоров внутренних канализационных трубопроводов </t>
  </si>
  <si>
    <t>Замена автовоздушников d 15 мм</t>
  </si>
  <si>
    <t>Консервация поливочных кранов  (на зиму)</t>
  </si>
  <si>
    <t>Расконсервация поливочных кранов</t>
  </si>
  <si>
    <t>Снятие показаний вводных водомеров</t>
  </si>
  <si>
    <t>Опломбирование счетчиков воды</t>
  </si>
  <si>
    <t>ЭЛЕКТРОСНАБЖЕНИЕ</t>
  </si>
  <si>
    <t>Замена перегоревших эл. ламп в МОП:</t>
  </si>
  <si>
    <t xml:space="preserve"> -ламп накаливания</t>
  </si>
  <si>
    <t xml:space="preserve"> - лампы энергосберегающей</t>
  </si>
  <si>
    <t xml:space="preserve"> - лампы светодиодные</t>
  </si>
  <si>
    <t>Замена светильников</t>
  </si>
  <si>
    <t>Ремонт светильников</t>
  </si>
  <si>
    <t xml:space="preserve"> - замена стартеров</t>
  </si>
  <si>
    <t xml:space="preserve"> - замена дросселей</t>
  </si>
  <si>
    <t xml:space="preserve"> - замена ламподержателей</t>
  </si>
  <si>
    <t>Смена и ремонт выключателей в МОП</t>
  </si>
  <si>
    <t>Ремонт выключателей и розеток в МОП</t>
  </si>
  <si>
    <t>Мелкий ремонт электропроводки в МОП до квартирного электросчетчика</t>
  </si>
  <si>
    <t>Ремонт групповых поэтажных электрощитов</t>
  </si>
  <si>
    <t>Осмотр линий электросетей, арматуры и электрооборудования в МОП, на лестничных клетках</t>
  </si>
  <si>
    <t>100 лестн. площадок</t>
  </si>
  <si>
    <t>Снятие показаний КИП в МОП и лифтах</t>
  </si>
  <si>
    <t>Осмотры вводных распределительных устройств (ВРУ)</t>
  </si>
  <si>
    <t>Ремонт вводных распределительных устройств (ВРУ)</t>
  </si>
  <si>
    <t>Замена электросчетчиков</t>
  </si>
  <si>
    <t>СПЕЦРАБОТЫ</t>
  </si>
  <si>
    <t>Противопожарные мероприятия</t>
  </si>
  <si>
    <t>кв м</t>
  </si>
  <si>
    <t>Обслуживание ИТП</t>
  </si>
  <si>
    <t>Поверка термометров в ИТП</t>
  </si>
  <si>
    <t>Приобретение термометров в ИТП</t>
  </si>
  <si>
    <t>Поверка  манометров</t>
  </si>
  <si>
    <t>Приобретение  манометров</t>
  </si>
  <si>
    <t>Дератизация помещений</t>
  </si>
  <si>
    <t>Дезинсекция помещений</t>
  </si>
  <si>
    <t>Техническое обслуживание встроенных водопроводных насосных</t>
  </si>
  <si>
    <t>Аварийное обслуживание</t>
  </si>
  <si>
    <t>Поверка и ремонт приборов учета тепловой энергии</t>
  </si>
  <si>
    <t>Лабораторные испытания электрооборудования</t>
  </si>
  <si>
    <t>1 подъезд</t>
  </si>
  <si>
    <t>Обслуживание антенны</t>
  </si>
  <si>
    <t>1 квартира</t>
  </si>
  <si>
    <t>Обслуживание лифта</t>
  </si>
  <si>
    <t>1 лифт</t>
  </si>
  <si>
    <t>Обслуживание видеонаблюдения</t>
  </si>
  <si>
    <t>ВСЕГО по тарифу на содержание и техническое обслуживание</t>
  </si>
  <si>
    <t xml:space="preserve">Текущий ремонт </t>
  </si>
  <si>
    <t>руб.</t>
  </si>
  <si>
    <t>Услуги по управлению</t>
  </si>
  <si>
    <t>Дежурный административный пост</t>
  </si>
  <si>
    <t>Генеральный директор</t>
  </si>
  <si>
    <t>Главный инженер</t>
  </si>
  <si>
    <t xml:space="preserve">___________________________ </t>
  </si>
  <si>
    <t>К.Л. Журавлев</t>
  </si>
  <si>
    <t xml:space="preserve">Приложение №1 к дополнительному соглашению № 1 от ____________г. о внесении изменений </t>
  </si>
  <si>
    <t xml:space="preserve">                                                                             в договор № 7/1/2018 от 01.09.2018г. гуправления многоквартирным домом № 7/1 по ул. Трудовой Славы</t>
  </si>
  <si>
    <t xml:space="preserve">Управляющая организация </t>
  </si>
  <si>
    <t>Собственник</t>
  </si>
  <si>
    <t>______________________Д.Г. Дугин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</si>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</sst>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_-* #,##0.00_р_._-;\-* #,##0.00_р_._-;_-* &quot;-&quot;??_р_._-;_-@_-"/>
    <numFmt numFmtId="167" formatCode="#,##0.00_ ;\-#,##0.00\ 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/>
    <xf numFmtId="0" fontId="3" fillId="2" borderId="0" xfId="21" applyFont="1" applyFill="1">
      <alignment/>
      <protection/>
    </xf>
    <xf numFmtId="0" fontId="4" fillId="2" borderId="0" xfId="0" applyFont="1" applyFill="1"/>
    <xf numFmtId="4" fontId="2" fillId="2" borderId="0" xfId="21" applyNumberFormat="1" applyFont="1" applyFill="1" applyAlignment="1">
      <alignment wrapText="1"/>
      <protection/>
    </xf>
    <xf numFmtId="4" fontId="2" fillId="2" borderId="0" xfId="21" applyNumberFormat="1" applyFont="1" applyFill="1" applyAlignment="1">
      <alignment horizontal="center" wrapText="1"/>
      <protection/>
    </xf>
    <xf numFmtId="0" fontId="6" fillId="2" borderId="0" xfId="21" applyFont="1" applyFill="1">
      <alignment/>
      <protection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" fontId="5" fillId="3" borderId="1" xfId="21" applyNumberFormat="1" applyFont="1" applyFill="1" applyBorder="1" applyAlignment="1">
      <alignment horizontal="center" vertical="center" wrapText="1" shrinkToFit="1"/>
      <protection/>
    </xf>
    <xf numFmtId="164" fontId="5" fillId="3" borderId="1" xfId="21" applyNumberFormat="1" applyFont="1" applyFill="1" applyBorder="1" applyAlignment="1">
      <alignment horizontal="center" vertical="center" wrapText="1" shrinkToFit="1"/>
      <protection/>
    </xf>
    <xf numFmtId="3" fontId="5" fillId="3" borderId="1" xfId="21" applyNumberFormat="1" applyFont="1" applyFill="1" applyBorder="1" applyAlignment="1">
      <alignment horizontal="center" vertical="center" wrapText="1" shrinkToFit="1"/>
      <protection/>
    </xf>
    <xf numFmtId="4" fontId="5" fillId="2" borderId="1" xfId="21" applyNumberFormat="1" applyFont="1" applyFill="1" applyBorder="1" applyAlignment="1">
      <alignment horizontal="center" vertical="center" wrapText="1" shrinkToFit="1"/>
      <protection/>
    </xf>
    <xf numFmtId="0" fontId="6" fillId="2" borderId="0" xfId="21" applyFont="1" applyFill="1" applyAlignment="1">
      <alignment vertical="center"/>
      <protection/>
    </xf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4" fontId="2" fillId="3" borderId="1" xfId="21" applyNumberFormat="1" applyFont="1" applyFill="1" applyBorder="1" applyAlignment="1">
      <alignment horizontal="center" vertical="center" wrapText="1" shrinkToFit="1"/>
      <protection/>
    </xf>
    <xf numFmtId="164" fontId="2" fillId="3" borderId="1" xfId="21" applyNumberFormat="1" applyFont="1" applyFill="1" applyBorder="1" applyAlignment="1">
      <alignment horizontal="center" vertical="center" wrapText="1" shrinkToFit="1"/>
      <protection/>
    </xf>
    <xf numFmtId="3" fontId="2" fillId="3" borderId="1" xfId="21" applyNumberFormat="1" applyFont="1" applyFill="1" applyBorder="1" applyAlignment="1">
      <alignment horizontal="center" vertical="center" wrapText="1" shrinkToFit="1"/>
      <protection/>
    </xf>
    <xf numFmtId="4" fontId="2" fillId="2" borderId="1" xfId="21" applyNumberFormat="1" applyFont="1" applyFill="1" applyBorder="1" applyAlignment="1">
      <alignment horizontal="center" vertical="center" wrapText="1" shrinkToFit="1"/>
      <protection/>
    </xf>
    <xf numFmtId="4" fontId="2" fillId="4" borderId="1" xfId="21" applyNumberFormat="1" applyFont="1" applyFill="1" applyBorder="1" applyAlignment="1">
      <alignment horizontal="center" wrapText="1"/>
      <protection/>
    </xf>
    <xf numFmtId="4" fontId="5" fillId="4" borderId="1" xfId="21" applyNumberFormat="1" applyFont="1" applyFill="1" applyBorder="1" applyAlignment="1">
      <alignment wrapText="1"/>
      <protection/>
    </xf>
    <xf numFmtId="164" fontId="2" fillId="4" borderId="1" xfId="21" applyNumberFormat="1" applyFont="1" applyFill="1" applyBorder="1" applyAlignment="1">
      <alignment horizontal="center" wrapText="1"/>
      <protection/>
    </xf>
    <xf numFmtId="3" fontId="4" fillId="4" borderId="1" xfId="21" applyNumberFormat="1" applyFont="1" applyFill="1" applyBorder="1" applyAlignment="1" applyProtection="1">
      <alignment wrapText="1"/>
      <protection locked="0"/>
    </xf>
    <xf numFmtId="4" fontId="4" fillId="4" borderId="1" xfId="21" applyNumberFormat="1" applyFont="1" applyFill="1" applyBorder="1" applyAlignment="1" applyProtection="1">
      <alignment wrapText="1"/>
      <protection hidden="1"/>
    </xf>
    <xf numFmtId="0" fontId="4" fillId="2" borderId="1" xfId="21" applyFont="1" applyFill="1" applyBorder="1">
      <alignment/>
      <protection/>
    </xf>
    <xf numFmtId="0" fontId="4" fillId="4" borderId="1" xfId="21" applyFont="1" applyFill="1" applyBorder="1">
      <alignment/>
      <protection/>
    </xf>
    <xf numFmtId="4" fontId="4" fillId="4" borderId="1" xfId="21" applyNumberFormat="1" applyFont="1" applyFill="1" applyBorder="1" applyAlignment="1">
      <alignment wrapText="1"/>
      <protection/>
    </xf>
    <xf numFmtId="4" fontId="7" fillId="4" borderId="1" xfId="21" applyNumberFormat="1" applyFont="1" applyFill="1" applyBorder="1" applyAlignment="1">
      <alignment horizontal="center" wrapText="1"/>
      <protection/>
    </xf>
    <xf numFmtId="4" fontId="4" fillId="4" borderId="1" xfId="21" applyNumberFormat="1" applyFont="1" applyFill="1" applyBorder="1" applyAlignment="1">
      <alignment horizontal="right" wrapText="1"/>
      <protection/>
    </xf>
    <xf numFmtId="3" fontId="4" fillId="4" borderId="1" xfId="21" applyNumberFormat="1" applyFont="1" applyFill="1" applyBorder="1" applyAlignment="1" applyProtection="1">
      <alignment horizontal="right" wrapText="1"/>
      <protection locked="0"/>
    </xf>
    <xf numFmtId="4" fontId="4" fillId="2" borderId="1" xfId="21" applyNumberFormat="1" applyFont="1" applyFill="1" applyBorder="1">
      <alignment/>
      <protection/>
    </xf>
    <xf numFmtId="4" fontId="4" fillId="4" borderId="1" xfId="21" applyNumberFormat="1" applyFont="1" applyFill="1" applyBorder="1">
      <alignment/>
      <protection/>
    </xf>
    <xf numFmtId="3" fontId="4" fillId="4" borderId="1" xfId="21" applyNumberFormat="1" applyFont="1" applyFill="1" applyBorder="1" applyAlignment="1">
      <alignment horizontal="right" wrapText="1"/>
      <protection/>
    </xf>
    <xf numFmtId="4" fontId="4" fillId="2" borderId="1" xfId="21" applyNumberFormat="1" applyFont="1" applyFill="1" applyBorder="1" applyAlignment="1">
      <alignment wrapText="1"/>
      <protection/>
    </xf>
    <xf numFmtId="4" fontId="7" fillId="2" borderId="1" xfId="21" applyNumberFormat="1" applyFont="1" applyFill="1" applyBorder="1" applyAlignment="1">
      <alignment horizontal="center" wrapText="1"/>
      <protection/>
    </xf>
    <xf numFmtId="3" fontId="4" fillId="2" borderId="1" xfId="21" applyNumberFormat="1" applyFont="1" applyFill="1" applyBorder="1" applyAlignment="1">
      <alignment horizontal="right" wrapText="1"/>
      <protection/>
    </xf>
    <xf numFmtId="3" fontId="4" fillId="2" borderId="1" xfId="21" applyNumberFormat="1" applyFont="1" applyFill="1" applyBorder="1" applyAlignment="1" applyProtection="1">
      <alignment horizontal="right" wrapText="1"/>
      <protection locked="0"/>
    </xf>
    <xf numFmtId="4" fontId="4" fillId="2" borderId="1" xfId="21" applyNumberFormat="1" applyFont="1" applyFill="1" applyBorder="1" applyAlignment="1">
      <alignment horizontal="right" wrapText="1"/>
      <protection/>
    </xf>
    <xf numFmtId="4" fontId="5" fillId="4" borderId="1" xfId="21" applyNumberFormat="1" applyFont="1" applyFill="1" applyBorder="1" applyAlignment="1">
      <alignment horizontal="center" wrapText="1"/>
      <protection/>
    </xf>
    <xf numFmtId="4" fontId="2" fillId="4" borderId="1" xfId="21" applyNumberFormat="1" applyFont="1" applyFill="1" applyBorder="1" applyAlignment="1">
      <alignment horizontal="right" wrapText="1"/>
      <protection/>
    </xf>
    <xf numFmtId="3" fontId="2" fillId="4" borderId="1" xfId="21" applyNumberFormat="1" applyFont="1" applyFill="1" applyBorder="1" applyAlignment="1" applyProtection="1">
      <alignment horizontal="right" wrapText="1"/>
      <protection locked="0"/>
    </xf>
    <xf numFmtId="3" fontId="4" fillId="2" borderId="1" xfId="21" applyNumberFormat="1" applyFont="1" applyFill="1" applyBorder="1" applyAlignment="1" applyProtection="1">
      <alignment wrapText="1"/>
      <protection locked="0"/>
    </xf>
    <xf numFmtId="165" fontId="4" fillId="2" borderId="1" xfId="21" applyNumberFormat="1" applyFont="1" applyFill="1" applyBorder="1" applyAlignment="1" applyProtection="1">
      <alignment wrapText="1"/>
      <protection locked="0"/>
    </xf>
    <xf numFmtId="0" fontId="9" fillId="2" borderId="0" xfId="21" applyFont="1" applyFill="1">
      <alignment/>
      <protection/>
    </xf>
    <xf numFmtId="4" fontId="2" fillId="4" borderId="1" xfId="21" applyNumberFormat="1" applyFont="1" applyFill="1" applyBorder="1" applyAlignment="1">
      <alignment wrapText="1"/>
      <protection/>
    </xf>
    <xf numFmtId="3" fontId="2" fillId="2" borderId="1" xfId="21" applyNumberFormat="1" applyFont="1" applyFill="1" applyBorder="1" applyAlignment="1" applyProtection="1">
      <alignment horizontal="right" wrapText="1"/>
      <protection locked="0"/>
    </xf>
    <xf numFmtId="4" fontId="2" fillId="2" borderId="1" xfId="21" applyNumberFormat="1" applyFont="1" applyFill="1" applyBorder="1">
      <alignment/>
      <protection/>
    </xf>
    <xf numFmtId="4" fontId="2" fillId="4" borderId="1" xfId="21" applyNumberFormat="1" applyFont="1" applyFill="1" applyBorder="1">
      <alignment/>
      <protection/>
    </xf>
    <xf numFmtId="4" fontId="10" fillId="2" borderId="1" xfId="21" applyNumberFormat="1" applyFont="1" applyFill="1" applyBorder="1" applyAlignment="1">
      <alignment horizontal="right" wrapText="1"/>
      <protection/>
    </xf>
    <xf numFmtId="0" fontId="11" fillId="2" borderId="0" xfId="21" applyFont="1" applyFill="1">
      <alignment/>
      <protection/>
    </xf>
    <xf numFmtId="4" fontId="4" fillId="4" borderId="1" xfId="21" applyNumberFormat="1" applyFont="1" applyFill="1" applyBorder="1" applyAlignment="1">
      <alignment horizontal="left" wrapText="1"/>
      <protection/>
    </xf>
    <xf numFmtId="4" fontId="2" fillId="4" borderId="1" xfId="21" applyNumberFormat="1" applyFont="1" applyFill="1" applyBorder="1" applyAlignment="1" applyProtection="1">
      <alignment wrapText="1"/>
      <protection hidden="1"/>
    </xf>
    <xf numFmtId="4" fontId="4" fillId="4" borderId="1" xfId="21" applyNumberFormat="1" applyFont="1" applyFill="1" applyBorder="1" applyAlignment="1">
      <alignment vertical="top" wrapText="1"/>
      <protection/>
    </xf>
    <xf numFmtId="4" fontId="4" fillId="2" borderId="1" xfId="21" applyNumberFormat="1" applyFont="1" applyFill="1" applyBorder="1" applyAlignment="1">
      <alignment horizontal="right"/>
      <protection/>
    </xf>
    <xf numFmtId="3" fontId="4" fillId="2" borderId="1" xfId="21" applyNumberFormat="1" applyFont="1" applyFill="1" applyBorder="1" applyAlignment="1">
      <alignment horizontal="right"/>
      <protection/>
    </xf>
    <xf numFmtId="4" fontId="2" fillId="4" borderId="1" xfId="21" applyNumberFormat="1" applyFont="1" applyFill="1" applyBorder="1" applyAlignment="1">
      <alignment horizontal="center"/>
      <protection/>
    </xf>
    <xf numFmtId="4" fontId="5" fillId="4" borderId="1" xfId="21" applyNumberFormat="1" applyFont="1" applyFill="1" applyBorder="1" applyAlignment="1">
      <alignment horizontal="center"/>
      <protection/>
    </xf>
    <xf numFmtId="4" fontId="2" fillId="2" borderId="1" xfId="21" applyNumberFormat="1" applyFont="1" applyFill="1" applyBorder="1" applyAlignment="1">
      <alignment horizontal="right"/>
      <protection/>
    </xf>
    <xf numFmtId="4" fontId="4" fillId="4" borderId="1" xfId="21" applyNumberFormat="1" applyFont="1" applyFill="1" applyBorder="1" applyAlignment="1">
      <alignment horizontal="left"/>
      <protection/>
    </xf>
    <xf numFmtId="4" fontId="7" fillId="4" borderId="1" xfId="21" applyNumberFormat="1" applyFont="1" applyFill="1" applyBorder="1" applyAlignment="1">
      <alignment horizontal="center"/>
      <protection/>
    </xf>
    <xf numFmtId="4" fontId="2" fillId="4" borderId="1" xfId="21" applyNumberFormat="1" applyFont="1" applyFill="1" applyBorder="1" applyAlignment="1">
      <alignment horizontal="left"/>
      <protection/>
    </xf>
    <xf numFmtId="4" fontId="2" fillId="2" borderId="1" xfId="21" applyNumberFormat="1" applyFont="1" applyFill="1" applyBorder="1" applyAlignment="1">
      <alignment horizontal="right" wrapText="1"/>
      <protection/>
    </xf>
    <xf numFmtId="3" fontId="4" fillId="4" borderId="1" xfId="21" applyNumberFormat="1" applyFont="1" applyFill="1" applyBorder="1" applyAlignment="1">
      <alignment horizontal="right"/>
      <protection/>
    </xf>
    <xf numFmtId="4" fontId="4" fillId="2" borderId="1" xfId="21" applyNumberFormat="1" applyFont="1" applyFill="1" applyBorder="1" applyAlignment="1">
      <alignment horizontal="left" wrapText="1"/>
      <protection/>
    </xf>
    <xf numFmtId="4" fontId="4" fillId="4" borderId="1" xfId="21" applyNumberFormat="1" applyFont="1" applyFill="1" applyBorder="1" applyAlignment="1">
      <alignment horizontal="right"/>
      <protection/>
    </xf>
    <xf numFmtId="4" fontId="2" fillId="4" borderId="1" xfId="21" applyNumberFormat="1" applyFont="1" applyFill="1" applyBorder="1" applyAlignment="1">
      <alignment horizontal="right"/>
      <protection/>
    </xf>
    <xf numFmtId="167" fontId="4" fillId="2" borderId="1" xfId="20" applyNumberFormat="1" applyFont="1" applyFill="1" applyBorder="1" applyAlignment="1">
      <alignment horizontal="right"/>
    </xf>
    <xf numFmtId="3" fontId="4" fillId="2" borderId="1" xfId="21" applyNumberFormat="1" applyFont="1" applyFill="1" applyBorder="1">
      <alignment/>
      <protection/>
    </xf>
    <xf numFmtId="4" fontId="4" fillId="4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4" fontId="4" fillId="2" borderId="1" xfId="21" applyNumberFormat="1" applyFont="1" applyFill="1" applyBorder="1" applyAlignment="1">
      <alignment vertical="center" wrapText="1"/>
      <protection/>
    </xf>
    <xf numFmtId="165" fontId="2" fillId="2" borderId="1" xfId="21" applyNumberFormat="1" applyFont="1" applyFill="1" applyBorder="1" applyAlignment="1">
      <alignment horizontal="right"/>
      <protection/>
    </xf>
    <xf numFmtId="4" fontId="7" fillId="4" borderId="1" xfId="21" applyNumberFormat="1" applyFont="1" applyFill="1" applyBorder="1" applyAlignment="1">
      <alignment horizontal="center" vertical="top" wrapText="1"/>
      <protection/>
    </xf>
    <xf numFmtId="3" fontId="4" fillId="2" borderId="1" xfId="21" applyNumberFormat="1" applyFont="1" applyFill="1" applyBorder="1" applyAlignment="1">
      <alignment horizontal="right" vertical="top" wrapText="1"/>
      <protection/>
    </xf>
    <xf numFmtId="0" fontId="3" fillId="2" borderId="1" xfId="21" applyFont="1" applyFill="1" applyBorder="1">
      <alignment/>
      <protection/>
    </xf>
    <xf numFmtId="4" fontId="2" fillId="4" borderId="1" xfId="21" applyNumberFormat="1" applyFont="1" applyFill="1" applyBorder="1" applyAlignment="1">
      <alignment horizontal="left" wrapText="1"/>
      <protection/>
    </xf>
    <xf numFmtId="4" fontId="2" fillId="2" borderId="1" xfId="21" applyNumberFormat="1" applyFont="1" applyFill="1" applyBorder="1" applyAlignment="1">
      <alignment wrapText="1"/>
      <protection/>
    </xf>
    <xf numFmtId="0" fontId="4" fillId="2" borderId="0" xfId="0" applyFont="1" applyFill="1" applyAlignment="1">
      <alignment horizontal="center"/>
    </xf>
    <xf numFmtId="4" fontId="5" fillId="4" borderId="0" xfId="21" applyNumberFormat="1" applyFont="1" applyFill="1" applyAlignment="1">
      <alignment wrapText="1"/>
      <protection/>
    </xf>
    <xf numFmtId="4" fontId="2" fillId="4" borderId="0" xfId="21" applyNumberFormat="1" applyFont="1" applyFill="1" applyAlignment="1">
      <alignment wrapText="1"/>
      <protection/>
    </xf>
    <xf numFmtId="4" fontId="2" fillId="4" borderId="0" xfId="21" applyNumberFormat="1" applyFont="1" applyFill="1" applyAlignment="1" applyProtection="1">
      <alignment wrapText="1"/>
      <protection hidden="1"/>
    </xf>
    <xf numFmtId="4" fontId="2" fillId="2" borderId="0" xfId="21" applyNumberFormat="1" applyFont="1" applyFill="1">
      <alignment/>
      <protection/>
    </xf>
    <xf numFmtId="4" fontId="2" fillId="4" borderId="0" xfId="21" applyNumberFormat="1" applyFont="1" applyFill="1">
      <alignment/>
      <protection/>
    </xf>
    <xf numFmtId="0" fontId="4" fillId="0" borderId="0" xfId="0" applyFont="1" applyAlignment="1">
      <alignment horizontal="center"/>
    </xf>
    <xf numFmtId="0" fontId="3" fillId="0" borderId="0" xfId="21" applyFont="1">
      <alignment/>
      <protection/>
    </xf>
    <xf numFmtId="0" fontId="12" fillId="0" borderId="0" xfId="21" applyFont="1">
      <alignment/>
      <protection/>
    </xf>
    <xf numFmtId="4" fontId="2" fillId="2" borderId="0" xfId="21" applyNumberFormat="1" applyFont="1" applyFill="1" applyAlignment="1">
      <alignment wrapText="1"/>
      <protection/>
    </xf>
    <xf numFmtId="4" fontId="5" fillId="2" borderId="1" xfId="21" applyNumberFormat="1" applyFont="1" applyFill="1" applyBorder="1" applyAlignment="1">
      <alignment wrapText="1"/>
      <protection/>
    </xf>
    <xf numFmtId="0" fontId="5" fillId="2" borderId="1" xfId="21" applyFont="1" applyFill="1" applyBorder="1" applyAlignment="1">
      <alignment horizontal="center"/>
      <protection/>
    </xf>
    <xf numFmtId="4" fontId="2" fillId="2" borderId="0" xfId="21" applyNumberFormat="1" applyFont="1" applyFill="1" applyAlignment="1">
      <alignment horizontal="center" wrapText="1"/>
      <protection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4" fontId="5" fillId="2" borderId="2" xfId="21" applyNumberFormat="1" applyFont="1" applyFill="1" applyBorder="1" applyAlignment="1">
      <alignment horizontal="center" vertical="center" wrapText="1"/>
      <protection/>
    </xf>
    <xf numFmtId="4" fontId="5" fillId="2" borderId="3" xfId="21" applyNumberFormat="1" applyFont="1" applyFill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2" borderId="0" xfId="21" applyFont="1" applyFill="1">
      <alignment/>
      <protection/>
    </xf>
    <xf numFmtId="0" fontId="3" fillId="2" borderId="0" xfId="21" applyFont="1" applyFill="1" applyAlignment="1">
      <alignment horizontal="right"/>
      <protection/>
    </xf>
    <xf numFmtId="0" fontId="13" fillId="2" borderId="0" xfId="21" applyFont="1" applyFill="1" applyAlignment="1">
      <alignment horizontal="right"/>
      <protection/>
    </xf>
    <xf numFmtId="0" fontId="14" fillId="2" borderId="0" xfId="22" applyFont="1" applyFill="1" applyAlignment="1">
      <alignment horizontal="right"/>
      <protection/>
    </xf>
    <xf numFmtId="0" fontId="15" fillId="2" borderId="0" xfId="21" applyFont="1" applyFill="1">
      <alignment/>
      <protection/>
    </xf>
    <xf numFmtId="0" fontId="13" fillId="0" borderId="0" xfId="21" applyFont="1">
      <alignment/>
      <protection/>
    </xf>
    <xf numFmtId="0" fontId="12" fillId="0" borderId="0" xfId="21" applyFont="1" applyFill="1">
      <alignment/>
      <protection/>
    </xf>
    <xf numFmtId="0" fontId="16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Excel Built-in Normal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57"/>
  <sheetViews>
    <sheetView tabSelected="1" workbookViewId="0" topLeftCell="A1">
      <selection activeCell="A1" sqref="A1:I1"/>
    </sheetView>
  </sheetViews>
  <sheetFormatPr defaultColWidth="11.57421875" defaultRowHeight="12.75"/>
  <cols>
    <col min="1" max="1" width="4.8515625" style="2" customWidth="1"/>
    <col min="2" max="2" width="50.7109375" style="1" customWidth="1"/>
    <col min="3" max="3" width="9.7109375" style="5" customWidth="1"/>
    <col min="4" max="4" width="12.28125" style="1" customWidth="1"/>
    <col min="5" max="5" width="13.00390625" style="1" customWidth="1"/>
    <col min="6" max="6" width="13.421875" style="1" customWidth="1"/>
    <col min="7" max="7" width="10.00390625" style="1" customWidth="1"/>
    <col min="8" max="8" width="12.421875" style="1" customWidth="1"/>
    <col min="9" max="9" width="12.00390625" style="1" customWidth="1"/>
    <col min="10" max="191" width="21.7109375" style="1" customWidth="1"/>
    <col min="192" max="16384" width="11.57421875" style="2" customWidth="1"/>
  </cols>
  <sheetData>
    <row r="1" spans="1:242" s="101" customFormat="1" ht="15.75" customHeight="1">
      <c r="A1" s="99" t="s">
        <v>176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</row>
    <row r="2" spans="1:242" s="101" customFormat="1" ht="13.35" customHeight="1">
      <c r="A2" s="99" t="s">
        <v>177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</row>
    <row r="3" spans="1:9" ht="27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7.2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7.2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</row>
    <row r="6" spans="1:9" ht="17.25" customHeight="1">
      <c r="A6" s="4"/>
      <c r="B6" s="89"/>
      <c r="C6" s="91"/>
      <c r="D6" s="91"/>
      <c r="E6" s="91"/>
      <c r="F6" s="91"/>
      <c r="G6" s="91"/>
      <c r="H6" s="91"/>
      <c r="I6" s="91"/>
    </row>
    <row r="7" spans="1:9" ht="11.25" customHeight="1">
      <c r="A7" s="89"/>
      <c r="B7" s="89"/>
      <c r="C7" s="89"/>
      <c r="D7" s="89"/>
      <c r="E7" s="89"/>
      <c r="F7" s="89"/>
      <c r="G7" s="89"/>
      <c r="H7" s="89"/>
      <c r="I7" s="89"/>
    </row>
    <row r="8" spans="1:191" s="6" customFormat="1" ht="15" customHeight="1">
      <c r="A8" s="92" t="s">
        <v>3</v>
      </c>
      <c r="B8" s="93"/>
      <c r="C8" s="87" t="s">
        <v>4</v>
      </c>
      <c r="D8" s="87"/>
      <c r="E8" s="87"/>
      <c r="F8" s="88" t="s">
        <v>5</v>
      </c>
      <c r="G8" s="88"/>
      <c r="H8" s="88"/>
      <c r="I8" s="8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</row>
    <row r="9" spans="1:191" s="6" customFormat="1" ht="15" customHeight="1">
      <c r="A9" s="94"/>
      <c r="B9" s="95"/>
      <c r="C9" s="87" t="s">
        <v>6</v>
      </c>
      <c r="D9" s="87"/>
      <c r="E9" s="87"/>
      <c r="F9" s="88">
        <v>1</v>
      </c>
      <c r="G9" s="88"/>
      <c r="H9" s="88"/>
      <c r="I9" s="8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</row>
    <row r="10" spans="1:191" s="6" customFormat="1" ht="15" customHeight="1">
      <c r="A10" s="94"/>
      <c r="B10" s="95"/>
      <c r="C10" s="87" t="s">
        <v>7</v>
      </c>
      <c r="D10" s="87"/>
      <c r="E10" s="87"/>
      <c r="F10" s="88">
        <v>53</v>
      </c>
      <c r="G10" s="88"/>
      <c r="H10" s="88"/>
      <c r="I10" s="8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</row>
    <row r="11" spans="1:191" s="6" customFormat="1" ht="15" customHeight="1">
      <c r="A11" s="94"/>
      <c r="B11" s="95"/>
      <c r="C11" s="87" t="s">
        <v>8</v>
      </c>
      <c r="D11" s="87"/>
      <c r="E11" s="87"/>
      <c r="F11" s="88">
        <v>3095.8</v>
      </c>
      <c r="G11" s="88"/>
      <c r="H11" s="88"/>
      <c r="I11" s="8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</row>
    <row r="12" spans="1:191" s="6" customFormat="1" ht="15" customHeight="1">
      <c r="A12" s="96"/>
      <c r="B12" s="97"/>
      <c r="C12" s="87" t="s">
        <v>9</v>
      </c>
      <c r="D12" s="87"/>
      <c r="E12" s="87"/>
      <c r="F12" s="88" t="s">
        <v>10</v>
      </c>
      <c r="G12" s="88"/>
      <c r="H12" s="88"/>
      <c r="I12" s="8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</row>
    <row r="13" spans="2:9" ht="21.75" customHeight="1">
      <c r="B13" s="86"/>
      <c r="C13" s="86"/>
      <c r="D13" s="86"/>
      <c r="E13" s="86"/>
      <c r="F13" s="86"/>
      <c r="G13" s="86"/>
      <c r="H13" s="86"/>
      <c r="I13" s="86"/>
    </row>
    <row r="14" spans="1:191" s="13" customFormat="1" ht="51.75" customHeight="1">
      <c r="A14" s="7" t="s">
        <v>11</v>
      </c>
      <c r="B14" s="8" t="s">
        <v>12</v>
      </c>
      <c r="C14" s="8" t="s">
        <v>13</v>
      </c>
      <c r="D14" s="9" t="s">
        <v>14</v>
      </c>
      <c r="E14" s="10" t="s">
        <v>15</v>
      </c>
      <c r="F14" s="8" t="s">
        <v>16</v>
      </c>
      <c r="G14" s="11" t="s">
        <v>17</v>
      </c>
      <c r="H14" s="8" t="s">
        <v>18</v>
      </c>
      <c r="I14" s="8" t="s">
        <v>19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</row>
    <row r="15" spans="1:9" ht="17.25" customHeight="1">
      <c r="A15" s="14">
        <v>1</v>
      </c>
      <c r="B15" s="15" t="s">
        <v>20</v>
      </c>
      <c r="C15" s="8"/>
      <c r="D15" s="16"/>
      <c r="E15" s="17"/>
      <c r="F15" s="15"/>
      <c r="G15" s="18"/>
      <c r="H15" s="15"/>
      <c r="I15" s="15"/>
    </row>
    <row r="16" spans="1:9" ht="17.25" customHeight="1">
      <c r="A16" s="14">
        <v>2</v>
      </c>
      <c r="B16" s="19" t="s">
        <v>21</v>
      </c>
      <c r="C16" s="20"/>
      <c r="D16" s="21"/>
      <c r="E16" s="22"/>
      <c r="F16" s="23"/>
      <c r="G16" s="24"/>
      <c r="H16" s="25"/>
      <c r="I16" s="25"/>
    </row>
    <row r="17" spans="1:9" ht="25.5">
      <c r="A17" s="14">
        <v>3</v>
      </c>
      <c r="B17" s="26" t="s">
        <v>22</v>
      </c>
      <c r="C17" s="27" t="s">
        <v>23</v>
      </c>
      <c r="D17" s="28">
        <f>1600-D33-D18</f>
        <v>1348.6000000000001</v>
      </c>
      <c r="E17" s="29">
        <v>254</v>
      </c>
      <c r="F17" s="23">
        <f aca="true" t="shared" si="0" ref="F17:F80">E17*D17</f>
        <v>342544.4</v>
      </c>
      <c r="G17" s="30">
        <v>0.33</v>
      </c>
      <c r="H17" s="31">
        <f aca="true" t="shared" si="1" ref="H17:H36">F17*G17</f>
        <v>113039.65200000002</v>
      </c>
      <c r="I17" s="31">
        <f>H17/3095.8/12</f>
        <v>3.0428228567736935</v>
      </c>
    </row>
    <row r="18" spans="1:9" ht="27.75" customHeight="1">
      <c r="A18" s="14">
        <v>4</v>
      </c>
      <c r="B18" s="26" t="s">
        <v>24</v>
      </c>
      <c r="C18" s="27" t="s">
        <v>23</v>
      </c>
      <c r="D18" s="28">
        <v>118.6</v>
      </c>
      <c r="E18" s="29">
        <v>254</v>
      </c>
      <c r="F18" s="23">
        <f t="shared" si="0"/>
        <v>30124.399999999998</v>
      </c>
      <c r="G18" s="30">
        <v>0.44</v>
      </c>
      <c r="H18" s="31">
        <f t="shared" si="1"/>
        <v>13254.735999999999</v>
      </c>
      <c r="I18" s="31">
        <f aca="true" t="shared" si="2" ref="I18:I36">H18/3095.8/12</f>
        <v>0.3567935051790598</v>
      </c>
    </row>
    <row r="19" spans="1:9" ht="15.75" customHeight="1">
      <c r="A19" s="14">
        <v>5</v>
      </c>
      <c r="B19" s="26" t="s">
        <v>25</v>
      </c>
      <c r="C19" s="27" t="s">
        <v>26</v>
      </c>
      <c r="D19" s="32">
        <v>10</v>
      </c>
      <c r="E19" s="29">
        <v>254</v>
      </c>
      <c r="F19" s="23">
        <f t="shared" si="0"/>
        <v>2540</v>
      </c>
      <c r="G19" s="30">
        <v>12.17</v>
      </c>
      <c r="H19" s="31">
        <f t="shared" si="1"/>
        <v>30911.8</v>
      </c>
      <c r="I19" s="31">
        <f t="shared" si="2"/>
        <v>0.8320897129444192</v>
      </c>
    </row>
    <row r="20" spans="1:9" ht="15.75" customHeight="1">
      <c r="A20" s="14">
        <v>6</v>
      </c>
      <c r="B20" s="26" t="s">
        <v>27</v>
      </c>
      <c r="C20" s="27" t="s">
        <v>26</v>
      </c>
      <c r="D20" s="32">
        <v>10</v>
      </c>
      <c r="E20" s="29">
        <v>12</v>
      </c>
      <c r="F20" s="23">
        <f t="shared" si="0"/>
        <v>120</v>
      </c>
      <c r="G20" s="30">
        <v>11.45</v>
      </c>
      <c r="H20" s="31">
        <f t="shared" si="1"/>
        <v>1374</v>
      </c>
      <c r="I20" s="31">
        <f t="shared" si="2"/>
        <v>0.03698559338458556</v>
      </c>
    </row>
    <row r="21" spans="1:9" ht="15.75" customHeight="1">
      <c r="A21" s="14">
        <v>7</v>
      </c>
      <c r="B21" s="33" t="s">
        <v>28</v>
      </c>
      <c r="C21" s="34" t="s">
        <v>26</v>
      </c>
      <c r="D21" s="35">
        <v>1</v>
      </c>
      <c r="E21" s="36">
        <v>12</v>
      </c>
      <c r="F21" s="23">
        <f t="shared" si="0"/>
        <v>12</v>
      </c>
      <c r="G21" s="30">
        <v>107.51</v>
      </c>
      <c r="H21" s="31">
        <f t="shared" si="1"/>
        <v>1290.1200000000001</v>
      </c>
      <c r="I21" s="31">
        <f t="shared" si="2"/>
        <v>0.03472769558757026</v>
      </c>
    </row>
    <row r="22" spans="1:9" ht="15.75" customHeight="1">
      <c r="A22" s="14">
        <v>8</v>
      </c>
      <c r="B22" s="26" t="s">
        <v>29</v>
      </c>
      <c r="C22" s="27" t="s">
        <v>23</v>
      </c>
      <c r="D22" s="28">
        <v>132.8</v>
      </c>
      <c r="E22" s="29">
        <v>254</v>
      </c>
      <c r="F22" s="23">
        <f t="shared" si="0"/>
        <v>33731.200000000004</v>
      </c>
      <c r="G22" s="30">
        <v>0.26</v>
      </c>
      <c r="H22" s="31">
        <f t="shared" si="1"/>
        <v>8770.112000000001</v>
      </c>
      <c r="I22" s="31">
        <f t="shared" si="2"/>
        <v>0.23607554320907898</v>
      </c>
    </row>
    <row r="23" spans="1:9" ht="15.75" customHeight="1">
      <c r="A23" s="14">
        <v>9</v>
      </c>
      <c r="B23" s="26" t="s">
        <v>30</v>
      </c>
      <c r="C23" s="27" t="s">
        <v>23</v>
      </c>
      <c r="D23" s="28">
        <f>D22</f>
        <v>132.8</v>
      </c>
      <c r="E23" s="29">
        <v>21</v>
      </c>
      <c r="F23" s="23">
        <f t="shared" si="0"/>
        <v>2788.8</v>
      </c>
      <c r="G23" s="30">
        <v>2.4</v>
      </c>
      <c r="H23" s="31">
        <f t="shared" si="1"/>
        <v>6693.12</v>
      </c>
      <c r="I23" s="31">
        <f t="shared" si="2"/>
        <v>0.18016667743394274</v>
      </c>
    </row>
    <row r="24" spans="1:9" ht="36" customHeight="1">
      <c r="A24" s="14">
        <v>10</v>
      </c>
      <c r="B24" s="26" t="s">
        <v>31</v>
      </c>
      <c r="C24" s="27" t="s">
        <v>32</v>
      </c>
      <c r="D24" s="28">
        <f>(D17+D18+D22)/1000</f>
        <v>1.6</v>
      </c>
      <c r="E24" s="29">
        <v>1</v>
      </c>
      <c r="F24" s="23">
        <f t="shared" si="0"/>
        <v>1.6</v>
      </c>
      <c r="G24" s="30">
        <v>444.53</v>
      </c>
      <c r="H24" s="31">
        <f t="shared" si="1"/>
        <v>711.248</v>
      </c>
      <c r="I24" s="31">
        <f t="shared" si="2"/>
        <v>0.019145508969140985</v>
      </c>
    </row>
    <row r="25" spans="1:9" ht="12.75">
      <c r="A25" s="14">
        <v>11</v>
      </c>
      <c r="B25" s="26" t="s">
        <v>33</v>
      </c>
      <c r="C25" s="27" t="s">
        <v>23</v>
      </c>
      <c r="D25" s="28">
        <v>25</v>
      </c>
      <c r="E25" s="29">
        <v>254</v>
      </c>
      <c r="F25" s="23">
        <f t="shared" si="0"/>
        <v>6350</v>
      </c>
      <c r="G25" s="30">
        <v>0.52</v>
      </c>
      <c r="H25" s="31">
        <f t="shared" si="1"/>
        <v>3302</v>
      </c>
      <c r="I25" s="31">
        <f t="shared" si="2"/>
        <v>0.08888386416004479</v>
      </c>
    </row>
    <row r="26" spans="1:9" ht="25.5">
      <c r="A26" s="14">
        <v>12</v>
      </c>
      <c r="B26" s="26" t="s">
        <v>34</v>
      </c>
      <c r="C26" s="27" t="s">
        <v>23</v>
      </c>
      <c r="D26" s="28">
        <f>D25</f>
        <v>25</v>
      </c>
      <c r="E26" s="29">
        <v>4</v>
      </c>
      <c r="F26" s="23">
        <f t="shared" si="0"/>
        <v>100</v>
      </c>
      <c r="G26" s="30">
        <v>2.84</v>
      </c>
      <c r="H26" s="31">
        <f t="shared" si="1"/>
        <v>284</v>
      </c>
      <c r="I26" s="31">
        <f t="shared" si="2"/>
        <v>0.007644766027090466</v>
      </c>
    </row>
    <row r="27" spans="1:9" ht="14.25" customHeight="1">
      <c r="A27" s="14">
        <v>13</v>
      </c>
      <c r="B27" s="26" t="s">
        <v>35</v>
      </c>
      <c r="C27" s="27" t="s">
        <v>23</v>
      </c>
      <c r="D27" s="28">
        <v>426.85</v>
      </c>
      <c r="E27" s="29">
        <v>4</v>
      </c>
      <c r="F27" s="23">
        <f t="shared" si="0"/>
        <v>1707.4</v>
      </c>
      <c r="G27" s="30">
        <v>0.56</v>
      </c>
      <c r="H27" s="31">
        <f t="shared" si="1"/>
        <v>956.1440000000001</v>
      </c>
      <c r="I27" s="31">
        <f t="shared" si="2"/>
        <v>0.02573766608523376</v>
      </c>
    </row>
    <row r="28" spans="1:9" ht="14.25" customHeight="1">
      <c r="A28" s="14">
        <v>14</v>
      </c>
      <c r="B28" s="26" t="s">
        <v>36</v>
      </c>
      <c r="C28" s="27" t="s">
        <v>23</v>
      </c>
      <c r="D28" s="28">
        <f>D27</f>
        <v>426.85</v>
      </c>
      <c r="E28" s="29">
        <v>4</v>
      </c>
      <c r="F28" s="23">
        <f t="shared" si="0"/>
        <v>1707.4</v>
      </c>
      <c r="G28" s="30">
        <v>2.47</v>
      </c>
      <c r="H28" s="31">
        <f t="shared" si="1"/>
        <v>4217.278</v>
      </c>
      <c r="I28" s="31">
        <f t="shared" si="2"/>
        <v>0.1135214914830846</v>
      </c>
    </row>
    <row r="29" spans="1:9" ht="14.25" customHeight="1">
      <c r="A29" s="14">
        <v>15</v>
      </c>
      <c r="B29" s="26" t="s">
        <v>37</v>
      </c>
      <c r="C29" s="27" t="s">
        <v>23</v>
      </c>
      <c r="D29" s="28">
        <v>142</v>
      </c>
      <c r="E29" s="29">
        <v>4</v>
      </c>
      <c r="F29" s="23">
        <f t="shared" si="0"/>
        <v>568</v>
      </c>
      <c r="G29" s="30">
        <v>2.23</v>
      </c>
      <c r="H29" s="31">
        <f t="shared" si="1"/>
        <v>1266.64</v>
      </c>
      <c r="I29" s="31">
        <f t="shared" si="2"/>
        <v>0.03409565648082348</v>
      </c>
    </row>
    <row r="30" spans="1:9" ht="14.25" customHeight="1">
      <c r="A30" s="14">
        <v>16</v>
      </c>
      <c r="B30" s="26" t="s">
        <v>38</v>
      </c>
      <c r="C30" s="27" t="s">
        <v>23</v>
      </c>
      <c r="D30" s="37">
        <v>6</v>
      </c>
      <c r="E30" s="29">
        <v>254</v>
      </c>
      <c r="F30" s="23">
        <f t="shared" si="0"/>
        <v>1524</v>
      </c>
      <c r="G30" s="30">
        <v>5</v>
      </c>
      <c r="H30" s="31">
        <f t="shared" si="1"/>
        <v>7620</v>
      </c>
      <c r="I30" s="31">
        <f t="shared" si="2"/>
        <v>0.20511660960010336</v>
      </c>
    </row>
    <row r="31" spans="1:9" ht="25.5">
      <c r="A31" s="14">
        <v>17</v>
      </c>
      <c r="B31" s="26" t="s">
        <v>39</v>
      </c>
      <c r="C31" s="27" t="s">
        <v>23</v>
      </c>
      <c r="D31" s="37">
        <f>D30</f>
        <v>6</v>
      </c>
      <c r="E31" s="29">
        <v>4</v>
      </c>
      <c r="F31" s="23">
        <f t="shared" si="0"/>
        <v>24</v>
      </c>
      <c r="G31" s="30">
        <v>12.34</v>
      </c>
      <c r="H31" s="31">
        <f t="shared" si="1"/>
        <v>296.15999999999997</v>
      </c>
      <c r="I31" s="31">
        <f t="shared" si="2"/>
        <v>0.00797209122036307</v>
      </c>
    </row>
    <row r="32" spans="1:9" ht="15" customHeight="1">
      <c r="A32" s="14">
        <v>18</v>
      </c>
      <c r="B32" s="19" t="s">
        <v>40</v>
      </c>
      <c r="C32" s="38"/>
      <c r="D32" s="39"/>
      <c r="E32" s="40"/>
      <c r="F32" s="23"/>
      <c r="G32" s="30"/>
      <c r="H32" s="31"/>
      <c r="I32" s="31"/>
    </row>
    <row r="33" spans="1:9" s="1" customFormat="1" ht="13.5" customHeight="1">
      <c r="A33" s="14">
        <v>19</v>
      </c>
      <c r="B33" s="26" t="s">
        <v>41</v>
      </c>
      <c r="C33" s="27" t="s">
        <v>23</v>
      </c>
      <c r="D33" s="28">
        <f>D22</f>
        <v>132.8</v>
      </c>
      <c r="E33" s="29">
        <v>55</v>
      </c>
      <c r="F33" s="23">
        <f t="shared" si="0"/>
        <v>7304.000000000001</v>
      </c>
      <c r="G33" s="30">
        <v>3.75</v>
      </c>
      <c r="H33" s="31">
        <f t="shared" si="1"/>
        <v>27390.000000000004</v>
      </c>
      <c r="I33" s="31">
        <f t="shared" si="2"/>
        <v>0.7372892305704504</v>
      </c>
    </row>
    <row r="34" spans="1:9" s="1" customFormat="1" ht="13.5" customHeight="1">
      <c r="A34" s="14">
        <v>20</v>
      </c>
      <c r="B34" s="26" t="s">
        <v>42</v>
      </c>
      <c r="C34" s="27" t="s">
        <v>23</v>
      </c>
      <c r="D34" s="28">
        <f>D33</f>
        <v>132.8</v>
      </c>
      <c r="E34" s="29">
        <v>5</v>
      </c>
      <c r="F34" s="23">
        <f t="shared" si="0"/>
        <v>664</v>
      </c>
      <c r="G34" s="30">
        <v>2.99</v>
      </c>
      <c r="H34" s="31">
        <f t="shared" si="1"/>
        <v>1985.3600000000001</v>
      </c>
      <c r="I34" s="31">
        <f t="shared" si="2"/>
        <v>0.05344229816740961</v>
      </c>
    </row>
    <row r="35" spans="1:9" s="1" customFormat="1" ht="13.5" customHeight="1">
      <c r="A35" s="14">
        <v>21</v>
      </c>
      <c r="B35" s="33" t="s">
        <v>43</v>
      </c>
      <c r="C35" s="34" t="s">
        <v>44</v>
      </c>
      <c r="D35" s="35">
        <v>7</v>
      </c>
      <c r="E35" s="41">
        <v>1</v>
      </c>
      <c r="F35" s="23">
        <f t="shared" si="0"/>
        <v>7</v>
      </c>
      <c r="G35" s="30">
        <v>1389.15</v>
      </c>
      <c r="H35" s="31">
        <f t="shared" si="1"/>
        <v>9724.050000000001</v>
      </c>
      <c r="I35" s="31">
        <f t="shared" si="2"/>
        <v>0.2617538277666516</v>
      </c>
    </row>
    <row r="36" spans="1:9" s="43" customFormat="1" ht="13.5" customHeight="1">
      <c r="A36" s="14">
        <v>22</v>
      </c>
      <c r="B36" s="33" t="s">
        <v>45</v>
      </c>
      <c r="C36" s="34" t="s">
        <v>46</v>
      </c>
      <c r="D36" s="37">
        <v>10</v>
      </c>
      <c r="E36" s="42">
        <v>0.5</v>
      </c>
      <c r="F36" s="23">
        <f t="shared" si="0"/>
        <v>5</v>
      </c>
      <c r="G36" s="30">
        <v>828.87</v>
      </c>
      <c r="H36" s="31">
        <f t="shared" si="1"/>
        <v>4144.35</v>
      </c>
      <c r="I36" s="31">
        <f t="shared" si="2"/>
        <v>0.11155840170553653</v>
      </c>
    </row>
    <row r="37" spans="1:9" s="43" customFormat="1" ht="12.75">
      <c r="A37" s="14">
        <v>23</v>
      </c>
      <c r="B37" s="44" t="s">
        <v>47</v>
      </c>
      <c r="C37" s="38"/>
      <c r="D37" s="39"/>
      <c r="E37" s="45"/>
      <c r="F37" s="23"/>
      <c r="G37" s="46"/>
      <c r="H37" s="47">
        <f>SUM(H17:H36)</f>
        <v>237230.77</v>
      </c>
      <c r="I37" s="47">
        <f>SUM(I17:I36)</f>
        <v>6.385822996748281</v>
      </c>
    </row>
    <row r="38" spans="1:9" s="43" customFormat="1" ht="42" customHeight="1">
      <c r="A38" s="14">
        <v>24</v>
      </c>
      <c r="B38" s="19" t="s">
        <v>48</v>
      </c>
      <c r="C38" s="38"/>
      <c r="D38" s="39"/>
      <c r="E38" s="45"/>
      <c r="F38" s="23"/>
      <c r="G38" s="46"/>
      <c r="H38" s="47"/>
      <c r="I38" s="47"/>
    </row>
    <row r="39" spans="1:9" s="1" customFormat="1" ht="15.75" customHeight="1">
      <c r="A39" s="14">
        <v>25</v>
      </c>
      <c r="B39" s="19" t="s">
        <v>49</v>
      </c>
      <c r="C39" s="38"/>
      <c r="D39" s="39"/>
      <c r="E39" s="40"/>
      <c r="F39" s="23"/>
      <c r="G39" s="30"/>
      <c r="H39" s="31"/>
      <c r="I39" s="31"/>
    </row>
    <row r="40" spans="1:9" s="1" customFormat="1" ht="25.5">
      <c r="A40" s="14">
        <v>26</v>
      </c>
      <c r="B40" s="26" t="s">
        <v>50</v>
      </c>
      <c r="C40" s="27" t="s">
        <v>23</v>
      </c>
      <c r="D40" s="37">
        <f>1*3.2</f>
        <v>3.2</v>
      </c>
      <c r="E40" s="29">
        <v>254</v>
      </c>
      <c r="F40" s="23">
        <f t="shared" si="0"/>
        <v>812.8000000000001</v>
      </c>
      <c r="G40" s="30">
        <v>2.23</v>
      </c>
      <c r="H40" s="31">
        <f aca="true" t="shared" si="3" ref="H40:H57">F40*G40</f>
        <v>1812.544</v>
      </c>
      <c r="I40" s="31">
        <f aca="true" t="shared" si="4" ref="I40:I57">H40/3095.8/12</f>
        <v>0.048790404203544586</v>
      </c>
    </row>
    <row r="41" spans="1:9" s="1" customFormat="1" ht="15.75" customHeight="1">
      <c r="A41" s="14">
        <v>27</v>
      </c>
      <c r="B41" s="26" t="s">
        <v>51</v>
      </c>
      <c r="C41" s="27" t="s">
        <v>23</v>
      </c>
      <c r="D41" s="37">
        <f>D40</f>
        <v>3.2</v>
      </c>
      <c r="E41" s="29">
        <v>254</v>
      </c>
      <c r="F41" s="23">
        <f t="shared" si="0"/>
        <v>812.8000000000001</v>
      </c>
      <c r="G41" s="30">
        <v>5.11</v>
      </c>
      <c r="H41" s="31">
        <f t="shared" si="3"/>
        <v>4153.408</v>
      </c>
      <c r="I41" s="31">
        <f t="shared" si="4"/>
        <v>0.11180222667269635</v>
      </c>
    </row>
    <row r="42" spans="1:9" s="1" customFormat="1" ht="25.5">
      <c r="A42" s="14">
        <v>28</v>
      </c>
      <c r="B42" s="26" t="s">
        <v>52</v>
      </c>
      <c r="C42" s="27" t="s">
        <v>23</v>
      </c>
      <c r="D42" s="37">
        <f>((2*3.2*3)+(2*1*2))+D41</f>
        <v>26.400000000000002</v>
      </c>
      <c r="E42" s="29">
        <v>52</v>
      </c>
      <c r="F42" s="23">
        <f t="shared" si="0"/>
        <v>1372.8000000000002</v>
      </c>
      <c r="G42" s="30">
        <v>3.76</v>
      </c>
      <c r="H42" s="31">
        <f t="shared" si="3"/>
        <v>5161.728</v>
      </c>
      <c r="I42" s="31">
        <f t="shared" si="4"/>
        <v>0.13894437625169584</v>
      </c>
    </row>
    <row r="43" spans="1:9" s="1" customFormat="1" ht="15" customHeight="1">
      <c r="A43" s="14">
        <v>29</v>
      </c>
      <c r="B43" s="26" t="s">
        <v>53</v>
      </c>
      <c r="C43" s="27" t="s">
        <v>23</v>
      </c>
      <c r="D43" s="28">
        <v>29.4</v>
      </c>
      <c r="E43" s="29">
        <v>4</v>
      </c>
      <c r="F43" s="23">
        <f t="shared" si="0"/>
        <v>117.6</v>
      </c>
      <c r="G43" s="30">
        <v>10.25</v>
      </c>
      <c r="H43" s="31">
        <f t="shared" si="3"/>
        <v>1205.3999999999999</v>
      </c>
      <c r="I43" s="31">
        <f t="shared" si="4"/>
        <v>0.0324471865107565</v>
      </c>
    </row>
    <row r="44" spans="1:9" s="1" customFormat="1" ht="27" customHeight="1">
      <c r="A44" s="14">
        <v>30</v>
      </c>
      <c r="B44" s="33" t="s">
        <v>54</v>
      </c>
      <c r="C44" s="34" t="s">
        <v>23</v>
      </c>
      <c r="D44" s="37">
        <f>34.3+12.2+14.7+72.9+17.6+54.6+18.1+12.4+12.4+30.1+36.4+43.3+12.1+2.5+11.1</f>
        <v>384.70000000000005</v>
      </c>
      <c r="E44" s="36">
        <v>52</v>
      </c>
      <c r="F44" s="23">
        <f t="shared" si="0"/>
        <v>20004.4</v>
      </c>
      <c r="G44" s="30">
        <v>2.63</v>
      </c>
      <c r="H44" s="31">
        <f t="shared" si="3"/>
        <v>52611.572</v>
      </c>
      <c r="I44" s="31">
        <f t="shared" si="4"/>
        <v>1.416208303723324</v>
      </c>
    </row>
    <row r="45" spans="1:9" s="49" customFormat="1" ht="41.25" customHeight="1">
      <c r="A45" s="14">
        <v>31</v>
      </c>
      <c r="B45" s="33" t="s">
        <v>55</v>
      </c>
      <c r="C45" s="34" t="s">
        <v>23</v>
      </c>
      <c r="D45" s="48">
        <f>4.2+14.1+2.2+3.6+28.3+14.9+D46</f>
        <v>452.90000000000003</v>
      </c>
      <c r="E45" s="36">
        <v>182</v>
      </c>
      <c r="F45" s="23">
        <f t="shared" si="0"/>
        <v>82427.8</v>
      </c>
      <c r="G45" s="30">
        <v>8.11</v>
      </c>
      <c r="H45" s="31">
        <f t="shared" si="3"/>
        <v>668489.458</v>
      </c>
      <c r="I45" s="31">
        <f t="shared" si="4"/>
        <v>17.994526401360982</v>
      </c>
    </row>
    <row r="46" spans="1:9" s="49" customFormat="1" ht="39.75" customHeight="1">
      <c r="A46" s="14">
        <v>32</v>
      </c>
      <c r="B46" s="33" t="s">
        <v>56</v>
      </c>
      <c r="C46" s="34" t="s">
        <v>23</v>
      </c>
      <c r="D46" s="37">
        <f>(6+15+27.2)*8</f>
        <v>385.6</v>
      </c>
      <c r="E46" s="36">
        <v>0</v>
      </c>
      <c r="F46" s="23">
        <f t="shared" si="0"/>
        <v>0</v>
      </c>
      <c r="G46" s="30">
        <v>2.3</v>
      </c>
      <c r="H46" s="31">
        <f t="shared" si="3"/>
        <v>0</v>
      </c>
      <c r="I46" s="31">
        <f t="shared" si="4"/>
        <v>0</v>
      </c>
    </row>
    <row r="47" spans="1:9" s="1" customFormat="1" ht="15" customHeight="1">
      <c r="A47" s="14">
        <v>33</v>
      </c>
      <c r="B47" s="50" t="s">
        <v>57</v>
      </c>
      <c r="C47" s="34" t="s">
        <v>23</v>
      </c>
      <c r="D47" s="37">
        <f>27.2*9</f>
        <v>244.79999999999998</v>
      </c>
      <c r="E47" s="29">
        <v>0</v>
      </c>
      <c r="F47" s="23">
        <f t="shared" si="0"/>
        <v>0</v>
      </c>
      <c r="G47" s="30">
        <v>5.79</v>
      </c>
      <c r="H47" s="31">
        <f t="shared" si="3"/>
        <v>0</v>
      </c>
      <c r="I47" s="31">
        <f t="shared" si="4"/>
        <v>0</v>
      </c>
    </row>
    <row r="48" spans="1:9" s="49" customFormat="1" ht="28.5" customHeight="1">
      <c r="A48" s="14">
        <v>34</v>
      </c>
      <c r="B48" s="33" t="s">
        <v>58</v>
      </c>
      <c r="C48" s="34" t="s">
        <v>23</v>
      </c>
      <c r="D48" s="37">
        <v>67.3</v>
      </c>
      <c r="E48" s="36">
        <v>254</v>
      </c>
      <c r="F48" s="23">
        <f t="shared" si="0"/>
        <v>17094.2</v>
      </c>
      <c r="G48" s="30">
        <v>3.08</v>
      </c>
      <c r="H48" s="31">
        <f t="shared" si="3"/>
        <v>52650.136000000006</v>
      </c>
      <c r="I48" s="31">
        <f t="shared" si="4"/>
        <v>1.4172463768115942</v>
      </c>
    </row>
    <row r="49" spans="1:9" s="49" customFormat="1" ht="38.25">
      <c r="A49" s="14">
        <v>35</v>
      </c>
      <c r="B49" s="33" t="s">
        <v>59</v>
      </c>
      <c r="C49" s="34" t="s">
        <v>23</v>
      </c>
      <c r="D49" s="37">
        <f>(6+15+27.2)*8</f>
        <v>385.6</v>
      </c>
      <c r="E49" s="36">
        <v>104</v>
      </c>
      <c r="F49" s="23">
        <f t="shared" si="0"/>
        <v>40102.4</v>
      </c>
      <c r="G49" s="30">
        <v>2.69</v>
      </c>
      <c r="H49" s="31">
        <f t="shared" si="3"/>
        <v>107875.456</v>
      </c>
      <c r="I49" s="31">
        <f t="shared" si="4"/>
        <v>2.9038120464284947</v>
      </c>
    </row>
    <row r="50" spans="1:9" s="1" customFormat="1" ht="15" customHeight="1">
      <c r="A50" s="14">
        <v>36</v>
      </c>
      <c r="B50" s="26" t="s">
        <v>60</v>
      </c>
      <c r="C50" s="27" t="s">
        <v>23</v>
      </c>
      <c r="D50" s="37">
        <f>D25</f>
        <v>25</v>
      </c>
      <c r="E50" s="29">
        <v>254</v>
      </c>
      <c r="F50" s="23">
        <f t="shared" si="0"/>
        <v>6350</v>
      </c>
      <c r="G50" s="30">
        <v>3.08</v>
      </c>
      <c r="H50" s="31">
        <f t="shared" si="3"/>
        <v>19558</v>
      </c>
      <c r="I50" s="31">
        <f t="shared" si="4"/>
        <v>0.5264659646402653</v>
      </c>
    </row>
    <row r="51" spans="1:9" s="1" customFormat="1" ht="15" customHeight="1">
      <c r="A51" s="14">
        <v>37</v>
      </c>
      <c r="B51" s="50" t="s">
        <v>61</v>
      </c>
      <c r="C51" s="27" t="s">
        <v>23</v>
      </c>
      <c r="D51" s="37">
        <v>648.76</v>
      </c>
      <c r="E51" s="29">
        <v>4</v>
      </c>
      <c r="F51" s="23">
        <f t="shared" si="0"/>
        <v>2595.04</v>
      </c>
      <c r="G51" s="30">
        <v>2.4</v>
      </c>
      <c r="H51" s="31">
        <f t="shared" si="3"/>
        <v>6228.096</v>
      </c>
      <c r="I51" s="31">
        <f t="shared" si="4"/>
        <v>0.16764907293752826</v>
      </c>
    </row>
    <row r="52" spans="1:9" s="1" customFormat="1" ht="14.25" customHeight="1">
      <c r="A52" s="14">
        <v>38</v>
      </c>
      <c r="B52" s="19" t="s">
        <v>62</v>
      </c>
      <c r="C52" s="38"/>
      <c r="D52" s="39"/>
      <c r="E52" s="40"/>
      <c r="F52" s="23"/>
      <c r="G52" s="30"/>
      <c r="H52" s="31"/>
      <c r="I52" s="31"/>
    </row>
    <row r="53" spans="1:9" s="1" customFormat="1" ht="12.75">
      <c r="A53" s="14">
        <v>39</v>
      </c>
      <c r="B53" s="26" t="s">
        <v>63</v>
      </c>
      <c r="C53" s="27" t="s">
        <v>23</v>
      </c>
      <c r="D53" s="28">
        <v>306.3</v>
      </c>
      <c r="E53" s="29">
        <v>12</v>
      </c>
      <c r="F53" s="23">
        <f t="shared" si="0"/>
        <v>3675.6000000000004</v>
      </c>
      <c r="G53" s="30">
        <v>4.44</v>
      </c>
      <c r="H53" s="31">
        <f t="shared" si="3"/>
        <v>16319.664000000002</v>
      </c>
      <c r="I53" s="31">
        <f t="shared" si="4"/>
        <v>0.4392958201434201</v>
      </c>
    </row>
    <row r="54" spans="1:9" s="1" customFormat="1" ht="12.75" customHeight="1">
      <c r="A54" s="14">
        <v>40</v>
      </c>
      <c r="B54" s="26" t="s">
        <v>64</v>
      </c>
      <c r="C54" s="27" t="s">
        <v>23</v>
      </c>
      <c r="D54" s="28">
        <f>9</f>
        <v>9</v>
      </c>
      <c r="E54" s="29">
        <v>12</v>
      </c>
      <c r="F54" s="23">
        <f t="shared" si="0"/>
        <v>108</v>
      </c>
      <c r="G54" s="30">
        <v>6.7</v>
      </c>
      <c r="H54" s="31">
        <f t="shared" si="3"/>
        <v>723.6</v>
      </c>
      <c r="I54" s="31">
        <f t="shared" si="4"/>
        <v>0.01947800245493895</v>
      </c>
    </row>
    <row r="55" spans="1:9" s="1" customFormat="1" ht="12.75" customHeight="1">
      <c r="A55" s="14">
        <v>41</v>
      </c>
      <c r="B55" s="26" t="s">
        <v>65</v>
      </c>
      <c r="C55" s="27" t="s">
        <v>23</v>
      </c>
      <c r="D55" s="37">
        <v>5.2</v>
      </c>
      <c r="E55" s="29">
        <v>52</v>
      </c>
      <c r="F55" s="23">
        <f t="shared" si="0"/>
        <v>270.40000000000003</v>
      </c>
      <c r="G55" s="30">
        <v>6.7</v>
      </c>
      <c r="H55" s="31">
        <f t="shared" si="3"/>
        <v>1811.6800000000003</v>
      </c>
      <c r="I55" s="31">
        <f t="shared" si="4"/>
        <v>0.048767146887180486</v>
      </c>
    </row>
    <row r="56" spans="1:9" s="1" customFormat="1" ht="12.75" customHeight="1">
      <c r="A56" s="14">
        <v>42</v>
      </c>
      <c r="B56" s="26" t="s">
        <v>66</v>
      </c>
      <c r="C56" s="27" t="s">
        <v>26</v>
      </c>
      <c r="D56" s="35">
        <f>2*9+2</f>
        <v>20</v>
      </c>
      <c r="E56" s="29">
        <v>4</v>
      </c>
      <c r="F56" s="23">
        <f t="shared" si="0"/>
        <v>80</v>
      </c>
      <c r="G56" s="30">
        <v>578.82</v>
      </c>
      <c r="H56" s="31">
        <f t="shared" si="3"/>
        <v>46305.600000000006</v>
      </c>
      <c r="I56" s="31">
        <f t="shared" si="4"/>
        <v>1.246462949802959</v>
      </c>
    </row>
    <row r="57" spans="1:9" s="1" customFormat="1" ht="12.75" customHeight="1">
      <c r="A57" s="14">
        <v>43</v>
      </c>
      <c r="B57" s="26" t="s">
        <v>67</v>
      </c>
      <c r="C57" s="27" t="s">
        <v>26</v>
      </c>
      <c r="D57" s="35">
        <f>3*9+2</f>
        <v>29</v>
      </c>
      <c r="E57" s="29">
        <v>4</v>
      </c>
      <c r="F57" s="23">
        <f t="shared" si="0"/>
        <v>116</v>
      </c>
      <c r="G57" s="30">
        <v>115.72</v>
      </c>
      <c r="H57" s="31">
        <f t="shared" si="3"/>
        <v>13423.52</v>
      </c>
      <c r="I57" s="31">
        <f t="shared" si="4"/>
        <v>0.3613368649998923</v>
      </c>
    </row>
    <row r="58" spans="1:9" s="43" customFormat="1" ht="12.75">
      <c r="A58" s="14">
        <v>44</v>
      </c>
      <c r="B58" s="44" t="s">
        <v>47</v>
      </c>
      <c r="C58" s="38"/>
      <c r="D58" s="39"/>
      <c r="E58" s="39"/>
      <c r="F58" s="23"/>
      <c r="G58" s="46"/>
      <c r="H58" s="51">
        <f>SUM(H40:H57)</f>
        <v>998329.8620000001</v>
      </c>
      <c r="I58" s="51">
        <f>SUM(I40:I57)</f>
        <v>26.87323314382927</v>
      </c>
    </row>
    <row r="59" spans="1:9" s="43" customFormat="1" ht="27.75" customHeight="1">
      <c r="A59" s="14">
        <v>45</v>
      </c>
      <c r="B59" s="19" t="s">
        <v>68</v>
      </c>
      <c r="C59" s="38"/>
      <c r="D59" s="39"/>
      <c r="E59" s="39"/>
      <c r="F59" s="23"/>
      <c r="G59" s="46"/>
      <c r="H59" s="51"/>
      <c r="I59" s="47"/>
    </row>
    <row r="60" spans="1:9" s="1" customFormat="1" ht="27.75" customHeight="1">
      <c r="A60" s="14">
        <v>46</v>
      </c>
      <c r="B60" s="19" t="s">
        <v>69</v>
      </c>
      <c r="C60" s="38"/>
      <c r="D60" s="39"/>
      <c r="E60" s="39"/>
      <c r="F60" s="23"/>
      <c r="G60" s="30"/>
      <c r="H60" s="31"/>
      <c r="I60" s="31"/>
    </row>
    <row r="61" spans="1:9" s="1" customFormat="1" ht="12.75">
      <c r="A61" s="14">
        <v>47</v>
      </c>
      <c r="B61" s="52" t="s">
        <v>70</v>
      </c>
      <c r="C61" s="27" t="s">
        <v>23</v>
      </c>
      <c r="D61" s="37">
        <v>496.8</v>
      </c>
      <c r="E61" s="53">
        <v>0.03</v>
      </c>
      <c r="F61" s="23">
        <f t="shared" si="0"/>
        <v>14.904</v>
      </c>
      <c r="G61" s="30">
        <v>208.73</v>
      </c>
      <c r="H61" s="31">
        <f aca="true" t="shared" si="5" ref="H61:H71">F61*G61</f>
        <v>3110.91192</v>
      </c>
      <c r="I61" s="31">
        <f aca="true" t="shared" si="6" ref="I61:I71">H61/3095.8/12</f>
        <v>0.08374011887072808</v>
      </c>
    </row>
    <row r="62" spans="1:9" s="1" customFormat="1" ht="12.75">
      <c r="A62" s="14">
        <v>48</v>
      </c>
      <c r="B62" s="26" t="s">
        <v>71</v>
      </c>
      <c r="C62" s="27" t="s">
        <v>23</v>
      </c>
      <c r="D62" s="37">
        <f>D61*2</f>
        <v>993.6</v>
      </c>
      <c r="E62" s="54">
        <v>4</v>
      </c>
      <c r="F62" s="23">
        <f t="shared" si="0"/>
        <v>3974.4</v>
      </c>
      <c r="G62" s="30">
        <v>2.16</v>
      </c>
      <c r="H62" s="31">
        <f t="shared" si="5"/>
        <v>8584.704000000002</v>
      </c>
      <c r="I62" s="31">
        <f t="shared" si="6"/>
        <v>0.2310846953937593</v>
      </c>
    </row>
    <row r="63" spans="1:9" s="1" customFormat="1" ht="12.75">
      <c r="A63" s="14">
        <v>49</v>
      </c>
      <c r="B63" s="26" t="s">
        <v>72</v>
      </c>
      <c r="C63" s="27" t="s">
        <v>23</v>
      </c>
      <c r="D63" s="37">
        <f>D61</f>
        <v>496.8</v>
      </c>
      <c r="E63" s="54">
        <v>2</v>
      </c>
      <c r="F63" s="23">
        <f t="shared" si="0"/>
        <v>993.6</v>
      </c>
      <c r="G63" s="30">
        <v>1.76</v>
      </c>
      <c r="H63" s="31">
        <f t="shared" si="5"/>
        <v>1748.736</v>
      </c>
      <c r="I63" s="31">
        <f t="shared" si="6"/>
        <v>0.04707280832095096</v>
      </c>
    </row>
    <row r="64" spans="1:9" s="1" customFormat="1" ht="15" customHeight="1">
      <c r="A64" s="14">
        <v>50</v>
      </c>
      <c r="B64" s="55" t="s">
        <v>73</v>
      </c>
      <c r="C64" s="56"/>
      <c r="D64" s="57"/>
      <c r="E64" s="57"/>
      <c r="F64" s="23"/>
      <c r="G64" s="30"/>
      <c r="H64" s="31"/>
      <c r="I64" s="31"/>
    </row>
    <row r="65" spans="1:9" s="1" customFormat="1" ht="14.25" customHeight="1">
      <c r="A65" s="14">
        <v>51</v>
      </c>
      <c r="B65" s="26" t="s">
        <v>74</v>
      </c>
      <c r="C65" s="27" t="s">
        <v>75</v>
      </c>
      <c r="D65" s="37">
        <f>5*2*10*2</f>
        <v>200</v>
      </c>
      <c r="E65" s="53">
        <v>0.1</v>
      </c>
      <c r="F65" s="23">
        <f t="shared" si="0"/>
        <v>20</v>
      </c>
      <c r="G65" s="30">
        <v>15.48</v>
      </c>
      <c r="H65" s="31">
        <f t="shared" si="5"/>
        <v>309.6</v>
      </c>
      <c r="I65" s="31">
        <f t="shared" si="6"/>
        <v>0.008333871697138057</v>
      </c>
    </row>
    <row r="66" spans="1:9" s="1" customFormat="1" ht="14.25" customHeight="1">
      <c r="A66" s="14">
        <v>52</v>
      </c>
      <c r="B66" s="26" t="s">
        <v>76</v>
      </c>
      <c r="C66" s="27" t="s">
        <v>75</v>
      </c>
      <c r="D66" s="37">
        <f>5*10*3</f>
        <v>150</v>
      </c>
      <c r="E66" s="30">
        <v>0.1</v>
      </c>
      <c r="F66" s="23">
        <f t="shared" si="0"/>
        <v>15</v>
      </c>
      <c r="G66" s="30">
        <v>34.76</v>
      </c>
      <c r="H66" s="31">
        <f t="shared" si="5"/>
        <v>521.4</v>
      </c>
      <c r="I66" s="31">
        <f t="shared" si="6"/>
        <v>0.014035144389172425</v>
      </c>
    </row>
    <row r="67" spans="1:9" s="1" customFormat="1" ht="14.25" customHeight="1">
      <c r="A67" s="14">
        <v>53</v>
      </c>
      <c r="B67" s="26" t="s">
        <v>77</v>
      </c>
      <c r="C67" s="27" t="s">
        <v>26</v>
      </c>
      <c r="D67" s="37">
        <v>6</v>
      </c>
      <c r="E67" s="53">
        <v>0.5</v>
      </c>
      <c r="F67" s="23">
        <f t="shared" si="0"/>
        <v>3</v>
      </c>
      <c r="G67" s="30">
        <v>258.57</v>
      </c>
      <c r="H67" s="31">
        <f t="shared" si="5"/>
        <v>775.71</v>
      </c>
      <c r="I67" s="31">
        <f t="shared" si="6"/>
        <v>0.020880709348149104</v>
      </c>
    </row>
    <row r="68" spans="1:9" s="1" customFormat="1" ht="14.25" customHeight="1">
      <c r="A68" s="14">
        <v>54</v>
      </c>
      <c r="B68" s="26" t="s">
        <v>78</v>
      </c>
      <c r="C68" s="27" t="s">
        <v>26</v>
      </c>
      <c r="D68" s="37">
        <v>6</v>
      </c>
      <c r="E68" s="53">
        <v>0.25</v>
      </c>
      <c r="F68" s="23">
        <f t="shared" si="0"/>
        <v>1.5</v>
      </c>
      <c r="G68" s="30">
        <v>712.22</v>
      </c>
      <c r="H68" s="31">
        <f t="shared" si="5"/>
        <v>1068.33</v>
      </c>
      <c r="I68" s="31">
        <f t="shared" si="6"/>
        <v>0.02875751017507591</v>
      </c>
    </row>
    <row r="69" spans="1:9" s="1" customFormat="1" ht="14.25" customHeight="1">
      <c r="A69" s="14">
        <v>55</v>
      </c>
      <c r="B69" s="26" t="s">
        <v>79</v>
      </c>
      <c r="C69" s="27" t="s">
        <v>26</v>
      </c>
      <c r="D69" s="37">
        <v>6</v>
      </c>
      <c r="E69" s="53">
        <v>0.25</v>
      </c>
      <c r="F69" s="23">
        <f t="shared" si="0"/>
        <v>1.5</v>
      </c>
      <c r="G69" s="30">
        <v>712.22</v>
      </c>
      <c r="H69" s="31">
        <f t="shared" si="5"/>
        <v>1068.33</v>
      </c>
      <c r="I69" s="31">
        <f t="shared" si="6"/>
        <v>0.02875751017507591</v>
      </c>
    </row>
    <row r="70" spans="1:9" s="1" customFormat="1" ht="14.25" customHeight="1">
      <c r="A70" s="14">
        <v>56</v>
      </c>
      <c r="B70" s="58" t="s">
        <v>80</v>
      </c>
      <c r="C70" s="59" t="s">
        <v>26</v>
      </c>
      <c r="D70" s="37">
        <v>10</v>
      </c>
      <c r="E70" s="53">
        <v>0.5</v>
      </c>
      <c r="F70" s="23">
        <f t="shared" si="0"/>
        <v>5</v>
      </c>
      <c r="G70" s="30">
        <v>196.71</v>
      </c>
      <c r="H70" s="31">
        <f t="shared" si="5"/>
        <v>983.5500000000001</v>
      </c>
      <c r="I70" s="31">
        <f t="shared" si="6"/>
        <v>0.026475386006847988</v>
      </c>
    </row>
    <row r="71" spans="1:9" s="1" customFormat="1" ht="14.25" customHeight="1">
      <c r="A71" s="14">
        <v>57</v>
      </c>
      <c r="B71" s="58" t="s">
        <v>81</v>
      </c>
      <c r="C71" s="59" t="s">
        <v>26</v>
      </c>
      <c r="D71" s="37">
        <v>10</v>
      </c>
      <c r="E71" s="53">
        <v>0.3</v>
      </c>
      <c r="F71" s="23">
        <f t="shared" si="0"/>
        <v>3</v>
      </c>
      <c r="G71" s="30">
        <v>148.67</v>
      </c>
      <c r="H71" s="31">
        <f t="shared" si="5"/>
        <v>446.01</v>
      </c>
      <c r="I71" s="31">
        <f t="shared" si="6"/>
        <v>0.012005782027262742</v>
      </c>
    </row>
    <row r="72" spans="1:9" s="43" customFormat="1" ht="12.75">
      <c r="A72" s="14">
        <v>58</v>
      </c>
      <c r="B72" s="60" t="s">
        <v>47</v>
      </c>
      <c r="C72" s="56"/>
      <c r="D72" s="61"/>
      <c r="E72" s="57"/>
      <c r="F72" s="23"/>
      <c r="G72" s="46"/>
      <c r="H72" s="47">
        <f>SUM(H61:H71)</f>
        <v>18617.28192</v>
      </c>
      <c r="I72" s="47">
        <f>SUM(I61:I71)</f>
        <v>0.5011435364041604</v>
      </c>
    </row>
    <row r="73" spans="1:9" s="43" customFormat="1" ht="54" customHeight="1">
      <c r="A73" s="14">
        <v>59</v>
      </c>
      <c r="B73" s="19" t="s">
        <v>82</v>
      </c>
      <c r="C73" s="56"/>
      <c r="D73" s="61"/>
      <c r="E73" s="57"/>
      <c r="F73" s="23"/>
      <c r="G73" s="46"/>
      <c r="H73" s="47"/>
      <c r="I73" s="47"/>
    </row>
    <row r="74" spans="1:9" s="1" customFormat="1" ht="15" customHeight="1">
      <c r="A74" s="14">
        <v>60</v>
      </c>
      <c r="B74" s="55" t="s">
        <v>83</v>
      </c>
      <c r="C74" s="56"/>
      <c r="D74" s="57"/>
      <c r="E74" s="57"/>
      <c r="F74" s="23"/>
      <c r="G74" s="30"/>
      <c r="H74" s="31"/>
      <c r="I74" s="31"/>
    </row>
    <row r="75" spans="1:9" s="1" customFormat="1" ht="24.75" customHeight="1">
      <c r="A75" s="14">
        <v>61</v>
      </c>
      <c r="B75" s="26" t="s">
        <v>84</v>
      </c>
      <c r="C75" s="27" t="s">
        <v>85</v>
      </c>
      <c r="D75" s="37">
        <v>91.9</v>
      </c>
      <c r="E75" s="62">
        <v>1</v>
      </c>
      <c r="F75" s="23">
        <f t="shared" si="0"/>
        <v>91.9</v>
      </c>
      <c r="G75" s="30">
        <v>205.78</v>
      </c>
      <c r="H75" s="31">
        <f aca="true" t="shared" si="7" ref="H75:H126">F75*G75</f>
        <v>18911.182</v>
      </c>
      <c r="I75" s="31">
        <f aca="true" t="shared" si="8" ref="I75:I126">H75/3095.8/12</f>
        <v>0.5090547946680449</v>
      </c>
    </row>
    <row r="76" spans="1:9" s="1" customFormat="1" ht="25.5">
      <c r="A76" s="14">
        <v>62</v>
      </c>
      <c r="B76" s="26" t="s">
        <v>86</v>
      </c>
      <c r="C76" s="27" t="s">
        <v>87</v>
      </c>
      <c r="D76" s="28">
        <v>7.83</v>
      </c>
      <c r="E76" s="62">
        <v>1</v>
      </c>
      <c r="F76" s="23">
        <f t="shared" si="0"/>
        <v>7.83</v>
      </c>
      <c r="G76" s="30">
        <v>653.47</v>
      </c>
      <c r="H76" s="31">
        <f t="shared" si="7"/>
        <v>5116.6701</v>
      </c>
      <c r="I76" s="31">
        <f t="shared" si="8"/>
        <v>0.13773149912785063</v>
      </c>
    </row>
    <row r="77" spans="1:9" s="1" customFormat="1" ht="12.75">
      <c r="A77" s="14">
        <v>63</v>
      </c>
      <c r="B77" s="26" t="s">
        <v>88</v>
      </c>
      <c r="C77" s="27" t="s">
        <v>87</v>
      </c>
      <c r="D77" s="28">
        <v>7.83</v>
      </c>
      <c r="E77" s="62">
        <v>1</v>
      </c>
      <c r="F77" s="23">
        <f t="shared" si="0"/>
        <v>7.83</v>
      </c>
      <c r="G77" s="30">
        <v>315.76</v>
      </c>
      <c r="H77" s="31">
        <f t="shared" si="7"/>
        <v>2472.4008</v>
      </c>
      <c r="I77" s="31">
        <f t="shared" si="8"/>
        <v>0.06655255507461721</v>
      </c>
    </row>
    <row r="78" spans="1:9" s="1" customFormat="1" ht="12.75">
      <c r="A78" s="14">
        <v>64</v>
      </c>
      <c r="B78" s="26" t="s">
        <v>89</v>
      </c>
      <c r="C78" s="27" t="s">
        <v>87</v>
      </c>
      <c r="D78" s="28">
        <v>7.83</v>
      </c>
      <c r="E78" s="62">
        <v>1</v>
      </c>
      <c r="F78" s="23">
        <f t="shared" si="0"/>
        <v>7.83</v>
      </c>
      <c r="G78" s="30">
        <v>617.27</v>
      </c>
      <c r="H78" s="31">
        <f t="shared" si="7"/>
        <v>4833.224099999999</v>
      </c>
      <c r="I78" s="31">
        <f t="shared" si="8"/>
        <v>0.130101645778151</v>
      </c>
    </row>
    <row r="79" spans="1:9" s="1" customFormat="1" ht="15" customHeight="1">
      <c r="A79" s="14">
        <v>65</v>
      </c>
      <c r="B79" s="26" t="s">
        <v>90</v>
      </c>
      <c r="C79" s="27" t="s">
        <v>91</v>
      </c>
      <c r="D79" s="32">
        <v>1</v>
      </c>
      <c r="E79" s="62">
        <v>26</v>
      </c>
      <c r="F79" s="23">
        <f t="shared" si="0"/>
        <v>26</v>
      </c>
      <c r="G79" s="30">
        <v>136.12</v>
      </c>
      <c r="H79" s="31">
        <f t="shared" si="7"/>
        <v>3539.12</v>
      </c>
      <c r="I79" s="31">
        <f t="shared" si="8"/>
        <v>0.0952667054288606</v>
      </c>
    </row>
    <row r="80" spans="1:9" s="1" customFormat="1" ht="15" customHeight="1">
      <c r="A80" s="14">
        <v>66</v>
      </c>
      <c r="B80" s="33" t="s">
        <v>92</v>
      </c>
      <c r="C80" s="34" t="s">
        <v>26</v>
      </c>
      <c r="D80" s="35">
        <v>1</v>
      </c>
      <c r="E80" s="54">
        <v>1</v>
      </c>
      <c r="F80" s="23">
        <f t="shared" si="0"/>
        <v>1</v>
      </c>
      <c r="G80" s="30">
        <v>585.89</v>
      </c>
      <c r="H80" s="31">
        <f t="shared" si="7"/>
        <v>585.89</v>
      </c>
      <c r="I80" s="31">
        <f t="shared" si="8"/>
        <v>0.01577109847750716</v>
      </c>
    </row>
    <row r="81" spans="1:9" s="1" customFormat="1" ht="15" customHeight="1">
      <c r="A81" s="14">
        <v>67</v>
      </c>
      <c r="B81" s="63" t="s">
        <v>93</v>
      </c>
      <c r="C81" s="34" t="s">
        <v>94</v>
      </c>
      <c r="D81" s="35">
        <v>10</v>
      </c>
      <c r="E81" s="30">
        <v>0.1</v>
      </c>
      <c r="F81" s="23">
        <f aca="true" t="shared" si="9" ref="F81:F143">E81*D81</f>
        <v>1</v>
      </c>
      <c r="G81" s="30">
        <v>545.55</v>
      </c>
      <c r="H81" s="31">
        <f t="shared" si="7"/>
        <v>545.55</v>
      </c>
      <c r="I81" s="31">
        <f t="shared" si="8"/>
        <v>0.014685218683377478</v>
      </c>
    </row>
    <row r="82" spans="1:9" s="1" customFormat="1" ht="15" customHeight="1">
      <c r="A82" s="14">
        <v>68</v>
      </c>
      <c r="B82" s="63" t="s">
        <v>95</v>
      </c>
      <c r="C82" s="34" t="s">
        <v>44</v>
      </c>
      <c r="D82" s="35">
        <v>10</v>
      </c>
      <c r="E82" s="53">
        <v>0.1</v>
      </c>
      <c r="F82" s="23">
        <f t="shared" si="9"/>
        <v>1</v>
      </c>
      <c r="G82" s="30">
        <v>545.55</v>
      </c>
      <c r="H82" s="31">
        <f t="shared" si="7"/>
        <v>545.55</v>
      </c>
      <c r="I82" s="31">
        <f t="shared" si="8"/>
        <v>0.014685218683377478</v>
      </c>
    </row>
    <row r="83" spans="1:9" s="1" customFormat="1" ht="15" customHeight="1">
      <c r="A83" s="14">
        <v>69</v>
      </c>
      <c r="B83" s="26" t="s">
        <v>96</v>
      </c>
      <c r="C83" s="27"/>
      <c r="D83" s="28"/>
      <c r="E83" s="64"/>
      <c r="F83" s="23"/>
      <c r="G83" s="30"/>
      <c r="H83" s="31"/>
      <c r="I83" s="31"/>
    </row>
    <row r="84" spans="1:9" s="1" customFormat="1" ht="15" customHeight="1">
      <c r="A84" s="14">
        <v>70</v>
      </c>
      <c r="B84" s="50" t="s">
        <v>97</v>
      </c>
      <c r="C84" s="27" t="s">
        <v>98</v>
      </c>
      <c r="D84" s="28">
        <f>13*2*3*10</f>
        <v>780</v>
      </c>
      <c r="E84" s="64">
        <v>0.01</v>
      </c>
      <c r="F84" s="23">
        <f t="shared" si="9"/>
        <v>7.8</v>
      </c>
      <c r="G84" s="30">
        <v>106.6</v>
      </c>
      <c r="H84" s="31">
        <f t="shared" si="7"/>
        <v>831.4799999999999</v>
      </c>
      <c r="I84" s="31">
        <f t="shared" si="8"/>
        <v>0.022381936817623873</v>
      </c>
    </row>
    <row r="85" spans="1:9" s="1" customFormat="1" ht="15" customHeight="1">
      <c r="A85" s="14">
        <v>71</v>
      </c>
      <c r="B85" s="50" t="s">
        <v>99</v>
      </c>
      <c r="C85" s="27" t="s">
        <v>100</v>
      </c>
      <c r="D85" s="28">
        <v>68</v>
      </c>
      <c r="E85" s="64">
        <v>0.05</v>
      </c>
      <c r="F85" s="23">
        <f t="shared" si="9"/>
        <v>3.4000000000000004</v>
      </c>
      <c r="G85" s="30">
        <v>116.67</v>
      </c>
      <c r="H85" s="31">
        <f t="shared" si="7"/>
        <v>396.67800000000005</v>
      </c>
      <c r="I85" s="31">
        <f t="shared" si="8"/>
        <v>0.010677853866528848</v>
      </c>
    </row>
    <row r="86" spans="1:9" s="1" customFormat="1" ht="15" customHeight="1">
      <c r="A86" s="14">
        <v>72</v>
      </c>
      <c r="B86" s="50" t="s">
        <v>101</v>
      </c>
      <c r="C86" s="27" t="s">
        <v>102</v>
      </c>
      <c r="D86" s="32">
        <v>1</v>
      </c>
      <c r="E86" s="62">
        <v>254</v>
      </c>
      <c r="F86" s="23">
        <f t="shared" si="9"/>
        <v>254</v>
      </c>
      <c r="G86" s="30">
        <v>18.53</v>
      </c>
      <c r="H86" s="31">
        <f t="shared" si="7"/>
        <v>4706.62</v>
      </c>
      <c r="I86" s="31">
        <f t="shared" si="8"/>
        <v>0.12669369252966384</v>
      </c>
    </row>
    <row r="87" spans="1:9" s="1" customFormat="1" ht="25.5">
      <c r="A87" s="14">
        <v>73</v>
      </c>
      <c r="B87" s="50" t="s">
        <v>103</v>
      </c>
      <c r="C87" s="27" t="s">
        <v>104</v>
      </c>
      <c r="D87" s="32">
        <v>18</v>
      </c>
      <c r="E87" s="62">
        <v>1</v>
      </c>
      <c r="F87" s="23">
        <f t="shared" si="9"/>
        <v>18</v>
      </c>
      <c r="G87" s="30">
        <v>57.01</v>
      </c>
      <c r="H87" s="31">
        <f t="shared" si="7"/>
        <v>1026.18</v>
      </c>
      <c r="I87" s="31">
        <f t="shared" si="8"/>
        <v>0.027622908456618644</v>
      </c>
    </row>
    <row r="88" spans="1:9" s="1" customFormat="1" ht="18" customHeight="1">
      <c r="A88" s="14">
        <v>74</v>
      </c>
      <c r="B88" s="50" t="s">
        <v>105</v>
      </c>
      <c r="C88" s="27" t="s">
        <v>106</v>
      </c>
      <c r="D88" s="37">
        <f>(3.6*12.5*2+18.5*12.5+18.5*1.2*2+45)/1000</f>
        <v>0.41064999999999996</v>
      </c>
      <c r="E88" s="62">
        <v>26</v>
      </c>
      <c r="F88" s="23">
        <f t="shared" si="9"/>
        <v>10.6769</v>
      </c>
      <c r="G88" s="30">
        <v>525.03</v>
      </c>
      <c r="H88" s="31">
        <f t="shared" si="7"/>
        <v>5605.692806999999</v>
      </c>
      <c r="I88" s="31">
        <f t="shared" si="8"/>
        <v>0.15089510538471476</v>
      </c>
    </row>
    <row r="89" spans="1:9" s="1" customFormat="1" ht="13.5" customHeight="1">
      <c r="A89" s="14">
        <v>75</v>
      </c>
      <c r="B89" s="55" t="s">
        <v>107</v>
      </c>
      <c r="C89" s="56"/>
      <c r="D89" s="57"/>
      <c r="E89" s="65"/>
      <c r="F89" s="23"/>
      <c r="G89" s="30"/>
      <c r="H89" s="31"/>
      <c r="I89" s="31"/>
    </row>
    <row r="90" spans="1:9" s="1" customFormat="1" ht="25.5">
      <c r="A90" s="14">
        <v>76</v>
      </c>
      <c r="B90" s="26" t="s">
        <v>108</v>
      </c>
      <c r="C90" s="27"/>
      <c r="D90" s="37"/>
      <c r="E90" s="64"/>
      <c r="F90" s="23"/>
      <c r="G90" s="30"/>
      <c r="H90" s="31"/>
      <c r="I90" s="31"/>
    </row>
    <row r="91" spans="1:9" s="1" customFormat="1" ht="12.75">
      <c r="A91" s="14">
        <v>77</v>
      </c>
      <c r="B91" s="26" t="s">
        <v>109</v>
      </c>
      <c r="C91" s="27" t="s">
        <v>94</v>
      </c>
      <c r="D91" s="37">
        <v>4</v>
      </c>
      <c r="E91" s="64">
        <v>0.5</v>
      </c>
      <c r="F91" s="23">
        <f t="shared" si="9"/>
        <v>2</v>
      </c>
      <c r="G91" s="30">
        <v>57.13</v>
      </c>
      <c r="H91" s="31">
        <f t="shared" si="7"/>
        <v>114.26</v>
      </c>
      <c r="I91" s="31">
        <f t="shared" si="8"/>
        <v>0.003075672416392101</v>
      </c>
    </row>
    <row r="92" spans="1:9" s="1" customFormat="1" ht="12.75">
      <c r="A92" s="14">
        <v>78</v>
      </c>
      <c r="B92" s="26" t="s">
        <v>110</v>
      </c>
      <c r="C92" s="27" t="s">
        <v>94</v>
      </c>
      <c r="D92" s="37">
        <v>4</v>
      </c>
      <c r="E92" s="64">
        <v>0.5</v>
      </c>
      <c r="F92" s="23">
        <f t="shared" si="9"/>
        <v>2</v>
      </c>
      <c r="G92" s="30">
        <v>51.82</v>
      </c>
      <c r="H92" s="31">
        <f t="shared" si="7"/>
        <v>103.64</v>
      </c>
      <c r="I92" s="31">
        <f t="shared" si="8"/>
        <v>0.0027898012360832954</v>
      </c>
    </row>
    <row r="93" spans="1:9" s="1" customFormat="1" ht="12.75">
      <c r="A93" s="14">
        <v>79</v>
      </c>
      <c r="B93" s="26" t="s">
        <v>111</v>
      </c>
      <c r="C93" s="27"/>
      <c r="D93" s="37"/>
      <c r="E93" s="64"/>
      <c r="F93" s="23"/>
      <c r="G93" s="30"/>
      <c r="H93" s="31"/>
      <c r="I93" s="31"/>
    </row>
    <row r="94" spans="1:9" s="1" customFormat="1" ht="12.75">
      <c r="A94" s="14">
        <v>80</v>
      </c>
      <c r="B94" s="28" t="s">
        <v>112</v>
      </c>
      <c r="C94" s="27" t="s">
        <v>113</v>
      </c>
      <c r="D94" s="37">
        <v>54</v>
      </c>
      <c r="E94" s="64">
        <v>0.05</v>
      </c>
      <c r="F94" s="23">
        <f t="shared" si="9"/>
        <v>2.7</v>
      </c>
      <c r="G94" s="30">
        <v>213.06</v>
      </c>
      <c r="H94" s="31">
        <f t="shared" si="7"/>
        <v>575.2620000000001</v>
      </c>
      <c r="I94" s="31">
        <f t="shared" si="8"/>
        <v>0.015485011951676465</v>
      </c>
    </row>
    <row r="95" spans="1:9" s="1" customFormat="1" ht="12.75">
      <c r="A95" s="14">
        <v>81</v>
      </c>
      <c r="B95" s="28" t="s">
        <v>114</v>
      </c>
      <c r="C95" s="27" t="s">
        <v>113</v>
      </c>
      <c r="D95" s="37">
        <v>98</v>
      </c>
      <c r="E95" s="64">
        <v>0.03</v>
      </c>
      <c r="F95" s="23">
        <f t="shared" si="9"/>
        <v>2.94</v>
      </c>
      <c r="G95" s="30">
        <v>251.95</v>
      </c>
      <c r="H95" s="31">
        <f t="shared" si="7"/>
        <v>740.733</v>
      </c>
      <c r="I95" s="31">
        <f t="shared" si="8"/>
        <v>0.019939191808256346</v>
      </c>
    </row>
    <row r="96" spans="1:9" s="1" customFormat="1" ht="12.75">
      <c r="A96" s="14">
        <v>82</v>
      </c>
      <c r="B96" s="63" t="s">
        <v>115</v>
      </c>
      <c r="C96" s="34" t="s">
        <v>94</v>
      </c>
      <c r="D96" s="37">
        <v>14</v>
      </c>
      <c r="E96" s="53">
        <v>0.1</v>
      </c>
      <c r="F96" s="23">
        <f t="shared" si="9"/>
        <v>1.4000000000000001</v>
      </c>
      <c r="G96" s="30">
        <v>938.55</v>
      </c>
      <c r="H96" s="31">
        <f t="shared" si="7"/>
        <v>1313.97</v>
      </c>
      <c r="I96" s="31">
        <f t="shared" si="8"/>
        <v>0.03536969442470444</v>
      </c>
    </row>
    <row r="97" spans="1:9" s="1" customFormat="1" ht="12.75">
      <c r="A97" s="14">
        <v>83</v>
      </c>
      <c r="B97" s="63" t="s">
        <v>95</v>
      </c>
      <c r="C97" s="34" t="s">
        <v>94</v>
      </c>
      <c r="D97" s="37">
        <v>18</v>
      </c>
      <c r="E97" s="66">
        <v>0.1</v>
      </c>
      <c r="F97" s="23">
        <f t="shared" si="9"/>
        <v>1.8</v>
      </c>
      <c r="G97" s="30">
        <v>545.55</v>
      </c>
      <c r="H97" s="31">
        <f t="shared" si="7"/>
        <v>981.9899999999999</v>
      </c>
      <c r="I97" s="31">
        <f t="shared" si="8"/>
        <v>0.02643339363007946</v>
      </c>
    </row>
    <row r="98" spans="1:9" s="1" customFormat="1" ht="12.75">
      <c r="A98" s="14">
        <v>84</v>
      </c>
      <c r="B98" s="26" t="s">
        <v>92</v>
      </c>
      <c r="C98" s="27" t="s">
        <v>26</v>
      </c>
      <c r="D98" s="35">
        <v>2</v>
      </c>
      <c r="E98" s="62">
        <v>1</v>
      </c>
      <c r="F98" s="23">
        <f t="shared" si="9"/>
        <v>2</v>
      </c>
      <c r="G98" s="30">
        <v>585.89</v>
      </c>
      <c r="H98" s="31">
        <f t="shared" si="7"/>
        <v>1171.78</v>
      </c>
      <c r="I98" s="31">
        <f t="shared" si="8"/>
        <v>0.03154219695501432</v>
      </c>
    </row>
    <row r="99" spans="1:9" s="1" customFormat="1" ht="13.5" customHeight="1">
      <c r="A99" s="14">
        <v>85</v>
      </c>
      <c r="B99" s="26" t="s">
        <v>116</v>
      </c>
      <c r="C99" s="27" t="s">
        <v>91</v>
      </c>
      <c r="D99" s="32">
        <v>1</v>
      </c>
      <c r="E99" s="62">
        <v>48</v>
      </c>
      <c r="F99" s="23">
        <f t="shared" si="9"/>
        <v>48</v>
      </c>
      <c r="G99" s="30">
        <v>136.12</v>
      </c>
      <c r="H99" s="31">
        <f t="shared" si="7"/>
        <v>6533.76</v>
      </c>
      <c r="I99" s="31">
        <f t="shared" si="8"/>
        <v>0.1758769946378965</v>
      </c>
    </row>
    <row r="100" spans="1:9" s="1" customFormat="1" ht="26.25" customHeight="1">
      <c r="A100" s="14">
        <v>86</v>
      </c>
      <c r="B100" s="33" t="s">
        <v>117</v>
      </c>
      <c r="C100" s="27" t="s">
        <v>118</v>
      </c>
      <c r="D100" s="37">
        <v>12.71</v>
      </c>
      <c r="E100" s="62">
        <v>12</v>
      </c>
      <c r="F100" s="23">
        <f t="shared" si="9"/>
        <v>152.52</v>
      </c>
      <c r="G100" s="30">
        <v>303.48</v>
      </c>
      <c r="H100" s="31">
        <f t="shared" si="7"/>
        <v>46286.76960000001</v>
      </c>
      <c r="I100" s="31">
        <f t="shared" si="8"/>
        <v>1.2459560695135345</v>
      </c>
    </row>
    <row r="101" spans="1:9" s="1" customFormat="1" ht="28.5" customHeight="1">
      <c r="A101" s="14">
        <v>87</v>
      </c>
      <c r="B101" s="26" t="s">
        <v>119</v>
      </c>
      <c r="C101" s="27" t="s">
        <v>120</v>
      </c>
      <c r="D101" s="35">
        <v>19</v>
      </c>
      <c r="E101" s="62">
        <v>2</v>
      </c>
      <c r="F101" s="23">
        <f t="shared" si="9"/>
        <v>38</v>
      </c>
      <c r="G101" s="30">
        <v>57.01</v>
      </c>
      <c r="H101" s="31">
        <f t="shared" si="7"/>
        <v>2166.38</v>
      </c>
      <c r="I101" s="31">
        <f t="shared" si="8"/>
        <v>0.0583150289639727</v>
      </c>
    </row>
    <row r="102" spans="1:9" s="1" customFormat="1" ht="29.25" customHeight="1">
      <c r="A102" s="14">
        <v>88</v>
      </c>
      <c r="B102" s="26" t="s">
        <v>121</v>
      </c>
      <c r="C102" s="27" t="s">
        <v>98</v>
      </c>
      <c r="D102" s="28">
        <v>208</v>
      </c>
      <c r="E102" s="62">
        <v>1</v>
      </c>
      <c r="F102" s="23">
        <f t="shared" si="9"/>
        <v>208</v>
      </c>
      <c r="G102" s="30">
        <v>30.59</v>
      </c>
      <c r="H102" s="31">
        <f t="shared" si="7"/>
        <v>6362.72</v>
      </c>
      <c r="I102" s="31">
        <f t="shared" si="8"/>
        <v>0.171272907379891</v>
      </c>
    </row>
    <row r="103" spans="1:193" s="1" customFormat="1" ht="12.75">
      <c r="A103" s="14">
        <v>89</v>
      </c>
      <c r="B103" s="33" t="s">
        <v>122</v>
      </c>
      <c r="C103" s="34" t="s">
        <v>44</v>
      </c>
      <c r="D103" s="35">
        <v>2</v>
      </c>
      <c r="E103" s="67">
        <v>1</v>
      </c>
      <c r="F103" s="23">
        <f t="shared" si="9"/>
        <v>2</v>
      </c>
      <c r="G103" s="30">
        <v>585.89</v>
      </c>
      <c r="H103" s="31">
        <f t="shared" si="7"/>
        <v>1171.78</v>
      </c>
      <c r="I103" s="31">
        <f t="shared" si="8"/>
        <v>0.03154219695501432</v>
      </c>
      <c r="GJ103" s="2"/>
      <c r="GK103" s="2"/>
    </row>
    <row r="104" spans="1:9" s="1" customFormat="1" ht="12.75">
      <c r="A104" s="14">
        <v>90</v>
      </c>
      <c r="B104" s="26" t="s">
        <v>123</v>
      </c>
      <c r="C104" s="27" t="s">
        <v>94</v>
      </c>
      <c r="D104" s="32">
        <v>1</v>
      </c>
      <c r="E104" s="62">
        <v>1</v>
      </c>
      <c r="F104" s="23">
        <f t="shared" si="9"/>
        <v>1</v>
      </c>
      <c r="G104" s="30">
        <v>13.52</v>
      </c>
      <c r="H104" s="31">
        <f t="shared" si="7"/>
        <v>13.52</v>
      </c>
      <c r="I104" s="31">
        <f t="shared" si="8"/>
        <v>0.0003639339319938841</v>
      </c>
    </row>
    <row r="105" spans="1:9" s="1" customFormat="1" ht="12.75">
      <c r="A105" s="14">
        <v>91</v>
      </c>
      <c r="B105" s="26" t="s">
        <v>124</v>
      </c>
      <c r="C105" s="27" t="s">
        <v>94</v>
      </c>
      <c r="D105" s="32">
        <v>1</v>
      </c>
      <c r="E105" s="62">
        <v>1</v>
      </c>
      <c r="F105" s="23">
        <f t="shared" si="9"/>
        <v>1</v>
      </c>
      <c r="G105" s="30">
        <v>13.52</v>
      </c>
      <c r="H105" s="31">
        <f t="shared" si="7"/>
        <v>13.52</v>
      </c>
      <c r="I105" s="31">
        <f t="shared" si="8"/>
        <v>0.0003639339319938841</v>
      </c>
    </row>
    <row r="106" spans="1:9" s="1" customFormat="1" ht="12.75">
      <c r="A106" s="14">
        <v>92</v>
      </c>
      <c r="B106" s="26" t="s">
        <v>125</v>
      </c>
      <c r="C106" s="27" t="s">
        <v>120</v>
      </c>
      <c r="D106" s="32">
        <v>2</v>
      </c>
      <c r="E106" s="62">
        <v>12</v>
      </c>
      <c r="F106" s="23">
        <f t="shared" si="9"/>
        <v>24</v>
      </c>
      <c r="G106" s="30">
        <v>18.54</v>
      </c>
      <c r="H106" s="31">
        <f t="shared" si="7"/>
        <v>444.96</v>
      </c>
      <c r="I106" s="31">
        <f t="shared" si="8"/>
        <v>0.011977517927514697</v>
      </c>
    </row>
    <row r="107" spans="1:9" s="1" customFormat="1" ht="12.75">
      <c r="A107" s="14">
        <v>93</v>
      </c>
      <c r="B107" s="33" t="s">
        <v>126</v>
      </c>
      <c r="C107" s="34" t="s">
        <v>120</v>
      </c>
      <c r="D107" s="35">
        <f>F10*2</f>
        <v>106</v>
      </c>
      <c r="E107" s="53">
        <v>0.15</v>
      </c>
      <c r="F107" s="23">
        <f t="shared" si="9"/>
        <v>15.899999999999999</v>
      </c>
      <c r="G107" s="30">
        <v>32.61</v>
      </c>
      <c r="H107" s="31">
        <f t="shared" si="7"/>
        <v>518.4989999999999</v>
      </c>
      <c r="I107" s="31">
        <f t="shared" si="8"/>
        <v>0.01395705471929711</v>
      </c>
    </row>
    <row r="108" spans="1:9" s="1" customFormat="1" ht="16.5" customHeight="1">
      <c r="A108" s="14">
        <v>94</v>
      </c>
      <c r="B108" s="55" t="s">
        <v>127</v>
      </c>
      <c r="C108" s="56"/>
      <c r="D108" s="65"/>
      <c r="E108" s="65"/>
      <c r="F108" s="23"/>
      <c r="G108" s="30"/>
      <c r="H108" s="31"/>
      <c r="I108" s="31"/>
    </row>
    <row r="109" spans="1:9" s="1" customFormat="1" ht="12.75">
      <c r="A109" s="14">
        <v>95</v>
      </c>
      <c r="B109" s="26" t="s">
        <v>128</v>
      </c>
      <c r="C109" s="27"/>
      <c r="D109" s="68"/>
      <c r="E109" s="64"/>
      <c r="F109" s="23"/>
      <c r="G109" s="30"/>
      <c r="H109" s="31"/>
      <c r="I109" s="31"/>
    </row>
    <row r="110" spans="1:9" s="1" customFormat="1" ht="12.75">
      <c r="A110" s="14">
        <v>96</v>
      </c>
      <c r="B110" s="26" t="s">
        <v>129</v>
      </c>
      <c r="C110" s="27" t="s">
        <v>26</v>
      </c>
      <c r="D110" s="69">
        <v>42</v>
      </c>
      <c r="E110" s="53">
        <v>0.5</v>
      </c>
      <c r="F110" s="23">
        <f t="shared" si="9"/>
        <v>21</v>
      </c>
      <c r="G110" s="30">
        <v>28.67</v>
      </c>
      <c r="H110" s="31">
        <f t="shared" si="7"/>
        <v>602.07</v>
      </c>
      <c r="I110" s="31">
        <f t="shared" si="8"/>
        <v>0.016206634795529428</v>
      </c>
    </row>
    <row r="111" spans="1:9" s="1" customFormat="1" ht="12.75">
      <c r="A111" s="14">
        <v>97</v>
      </c>
      <c r="B111" s="26" t="s">
        <v>130</v>
      </c>
      <c r="C111" s="27" t="s">
        <v>26</v>
      </c>
      <c r="D111" s="54">
        <v>20</v>
      </c>
      <c r="E111" s="53">
        <v>0.5</v>
      </c>
      <c r="F111" s="23">
        <f t="shared" si="9"/>
        <v>10</v>
      </c>
      <c r="G111" s="30">
        <v>181.77</v>
      </c>
      <c r="H111" s="31">
        <f t="shared" si="7"/>
        <v>1817.7</v>
      </c>
      <c r="I111" s="31">
        <f t="shared" si="8"/>
        <v>0.04892919439240261</v>
      </c>
    </row>
    <row r="112" spans="1:9" s="1" customFormat="1" ht="12.75">
      <c r="A112" s="14">
        <v>98</v>
      </c>
      <c r="B112" s="26" t="s">
        <v>131</v>
      </c>
      <c r="C112" s="27" t="s">
        <v>26</v>
      </c>
      <c r="D112" s="54">
        <v>159</v>
      </c>
      <c r="E112" s="53">
        <v>0.03</v>
      </c>
      <c r="F112" s="23">
        <f t="shared" si="9"/>
        <v>4.77</v>
      </c>
      <c r="G112" s="30">
        <v>265.11</v>
      </c>
      <c r="H112" s="31">
        <f t="shared" si="7"/>
        <v>1264.5747</v>
      </c>
      <c r="I112" s="31">
        <f t="shared" si="8"/>
        <v>0.03404006234252858</v>
      </c>
    </row>
    <row r="113" spans="1:9" s="1" customFormat="1" ht="12.75">
      <c r="A113" s="14">
        <v>99</v>
      </c>
      <c r="B113" s="26" t="s">
        <v>132</v>
      </c>
      <c r="C113" s="27" t="s">
        <v>26</v>
      </c>
      <c r="D113" s="54">
        <v>159</v>
      </c>
      <c r="E113" s="53">
        <v>0.03</v>
      </c>
      <c r="F113" s="23">
        <f t="shared" si="9"/>
        <v>4.77</v>
      </c>
      <c r="G113" s="30">
        <v>793.73</v>
      </c>
      <c r="H113" s="31">
        <f t="shared" si="7"/>
        <v>3786.0921</v>
      </c>
      <c r="I113" s="31">
        <f t="shared" si="8"/>
        <v>0.10191474739970281</v>
      </c>
    </row>
    <row r="114" spans="1:9" s="1" customFormat="1" ht="12.75">
      <c r="A114" s="14">
        <v>100</v>
      </c>
      <c r="B114" s="26" t="s">
        <v>133</v>
      </c>
      <c r="C114" s="27" t="s">
        <v>26</v>
      </c>
      <c r="D114" s="54"/>
      <c r="E114" s="53"/>
      <c r="F114" s="23"/>
      <c r="G114" s="30"/>
      <c r="H114" s="31"/>
      <c r="I114" s="31"/>
    </row>
    <row r="115" spans="1:9" s="1" customFormat="1" ht="12.75">
      <c r="A115" s="14">
        <v>101</v>
      </c>
      <c r="B115" s="33" t="s">
        <v>134</v>
      </c>
      <c r="C115" s="34" t="s">
        <v>26</v>
      </c>
      <c r="D115" s="54">
        <v>0</v>
      </c>
      <c r="E115" s="30">
        <v>0.1</v>
      </c>
      <c r="F115" s="23">
        <f t="shared" si="9"/>
        <v>0</v>
      </c>
      <c r="G115" s="30">
        <v>24.42</v>
      </c>
      <c r="H115" s="31">
        <f t="shared" si="7"/>
        <v>0</v>
      </c>
      <c r="I115" s="31">
        <f t="shared" si="8"/>
        <v>0</v>
      </c>
    </row>
    <row r="116" spans="1:9" s="1" customFormat="1" ht="12.75">
      <c r="A116" s="14">
        <v>102</v>
      </c>
      <c r="B116" s="33" t="s">
        <v>135</v>
      </c>
      <c r="C116" s="34" t="s">
        <v>26</v>
      </c>
      <c r="D116" s="54">
        <v>0</v>
      </c>
      <c r="E116" s="30">
        <v>0.1</v>
      </c>
      <c r="F116" s="23">
        <f t="shared" si="9"/>
        <v>0</v>
      </c>
      <c r="G116" s="30">
        <v>225.09</v>
      </c>
      <c r="H116" s="31">
        <f t="shared" si="7"/>
        <v>0</v>
      </c>
      <c r="I116" s="31">
        <f t="shared" si="8"/>
        <v>0</v>
      </c>
    </row>
    <row r="117" spans="1:9" s="1" customFormat="1" ht="12.75">
      <c r="A117" s="14">
        <v>103</v>
      </c>
      <c r="B117" s="33" t="s">
        <v>136</v>
      </c>
      <c r="C117" s="34" t="s">
        <v>26</v>
      </c>
      <c r="D117" s="54">
        <v>0</v>
      </c>
      <c r="E117" s="30">
        <v>0.1</v>
      </c>
      <c r="F117" s="23">
        <f t="shared" si="9"/>
        <v>0</v>
      </c>
      <c r="G117" s="30">
        <v>63.25</v>
      </c>
      <c r="H117" s="31">
        <f t="shared" si="7"/>
        <v>0</v>
      </c>
      <c r="I117" s="31">
        <f t="shared" si="8"/>
        <v>0</v>
      </c>
    </row>
    <row r="118" spans="1:9" s="1" customFormat="1" ht="12.75">
      <c r="A118" s="14">
        <v>104</v>
      </c>
      <c r="B118" s="26" t="s">
        <v>137</v>
      </c>
      <c r="C118" s="34" t="s">
        <v>26</v>
      </c>
      <c r="D118" s="35">
        <v>98</v>
      </c>
      <c r="E118" s="53">
        <v>0.05</v>
      </c>
      <c r="F118" s="23">
        <f t="shared" si="9"/>
        <v>4.9</v>
      </c>
      <c r="G118" s="30">
        <v>102.25</v>
      </c>
      <c r="H118" s="31">
        <f t="shared" si="7"/>
        <v>501.02500000000003</v>
      </c>
      <c r="I118" s="31">
        <f t="shared" si="8"/>
        <v>0.013486686263109159</v>
      </c>
    </row>
    <row r="119" spans="1:9" s="1" customFormat="1" ht="12.75">
      <c r="A119" s="14">
        <v>105</v>
      </c>
      <c r="B119" s="26" t="s">
        <v>138</v>
      </c>
      <c r="C119" s="34" t="s">
        <v>26</v>
      </c>
      <c r="D119" s="35">
        <v>98</v>
      </c>
      <c r="E119" s="53">
        <v>0.05</v>
      </c>
      <c r="F119" s="23">
        <f t="shared" si="9"/>
        <v>4.9</v>
      </c>
      <c r="G119" s="30">
        <v>170.66</v>
      </c>
      <c r="H119" s="31">
        <f t="shared" si="7"/>
        <v>836.234</v>
      </c>
      <c r="I119" s="31">
        <f t="shared" si="8"/>
        <v>0.022509905894006935</v>
      </c>
    </row>
    <row r="120" spans="1:9" s="1" customFormat="1" ht="25.5">
      <c r="A120" s="14">
        <v>106</v>
      </c>
      <c r="B120" s="26" t="s">
        <v>139</v>
      </c>
      <c r="C120" s="27" t="s">
        <v>98</v>
      </c>
      <c r="D120" s="37">
        <v>919</v>
      </c>
      <c r="E120" s="53">
        <v>0.03</v>
      </c>
      <c r="F120" s="23">
        <f t="shared" si="9"/>
        <v>27.57</v>
      </c>
      <c r="G120" s="30">
        <v>98.2</v>
      </c>
      <c r="H120" s="31">
        <f t="shared" si="7"/>
        <v>2707.3740000000003</v>
      </c>
      <c r="I120" s="31">
        <f t="shared" si="8"/>
        <v>0.07287760837263389</v>
      </c>
    </row>
    <row r="121" spans="1:9" s="1" customFormat="1" ht="12.75">
      <c r="A121" s="14">
        <v>107</v>
      </c>
      <c r="B121" s="26" t="s">
        <v>140</v>
      </c>
      <c r="C121" s="27" t="s">
        <v>26</v>
      </c>
      <c r="D121" s="35">
        <v>28</v>
      </c>
      <c r="E121" s="53">
        <v>0.04</v>
      </c>
      <c r="F121" s="23">
        <f t="shared" si="9"/>
        <v>1.12</v>
      </c>
      <c r="G121" s="30">
        <v>354.62</v>
      </c>
      <c r="H121" s="31">
        <f t="shared" si="7"/>
        <v>397.17440000000005</v>
      </c>
      <c r="I121" s="31">
        <f t="shared" si="8"/>
        <v>0.010691216056162113</v>
      </c>
    </row>
    <row r="122" spans="1:9" s="1" customFormat="1" ht="27.75" customHeight="1">
      <c r="A122" s="14">
        <v>108</v>
      </c>
      <c r="B122" s="26" t="s">
        <v>141</v>
      </c>
      <c r="C122" s="27" t="s">
        <v>142</v>
      </c>
      <c r="D122" s="37">
        <v>0.14</v>
      </c>
      <c r="E122" s="54">
        <v>12</v>
      </c>
      <c r="F122" s="23">
        <f t="shared" si="9"/>
        <v>1.6800000000000002</v>
      </c>
      <c r="G122" s="30">
        <v>2153.49</v>
      </c>
      <c r="H122" s="31">
        <f t="shared" si="7"/>
        <v>3617.8632</v>
      </c>
      <c r="I122" s="31">
        <f t="shared" si="8"/>
        <v>0.09738632986627042</v>
      </c>
    </row>
    <row r="123" spans="1:9" s="1" customFormat="1" ht="12.75">
      <c r="A123" s="14">
        <v>109</v>
      </c>
      <c r="B123" s="26" t="s">
        <v>143</v>
      </c>
      <c r="C123" s="34" t="s">
        <v>26</v>
      </c>
      <c r="D123" s="35">
        <v>5</v>
      </c>
      <c r="E123" s="54">
        <v>12</v>
      </c>
      <c r="F123" s="23">
        <f t="shared" si="9"/>
        <v>60</v>
      </c>
      <c r="G123" s="30">
        <v>18.54</v>
      </c>
      <c r="H123" s="31">
        <f t="shared" si="7"/>
        <v>1112.3999999999999</v>
      </c>
      <c r="I123" s="31">
        <f t="shared" si="8"/>
        <v>0.02994379481878674</v>
      </c>
    </row>
    <row r="124" spans="1:9" s="1" customFormat="1" ht="12.75">
      <c r="A124" s="14">
        <v>110</v>
      </c>
      <c r="B124" s="26" t="s">
        <v>144</v>
      </c>
      <c r="C124" s="34" t="s">
        <v>26</v>
      </c>
      <c r="D124" s="35">
        <v>4</v>
      </c>
      <c r="E124" s="54">
        <v>12</v>
      </c>
      <c r="F124" s="23">
        <f t="shared" si="9"/>
        <v>48</v>
      </c>
      <c r="G124" s="30">
        <v>102.53</v>
      </c>
      <c r="H124" s="31">
        <f t="shared" si="7"/>
        <v>4921.4400000000005</v>
      </c>
      <c r="I124" s="31">
        <f t="shared" si="8"/>
        <v>0.13247625815621164</v>
      </c>
    </row>
    <row r="125" spans="1:9" s="1" customFormat="1" ht="12.75">
      <c r="A125" s="14">
        <v>111</v>
      </c>
      <c r="B125" s="70" t="s">
        <v>145</v>
      </c>
      <c r="C125" s="34" t="s">
        <v>26</v>
      </c>
      <c r="D125" s="35">
        <v>4</v>
      </c>
      <c r="E125" s="53">
        <v>0.2</v>
      </c>
      <c r="F125" s="23">
        <f t="shared" si="9"/>
        <v>0.8</v>
      </c>
      <c r="G125" s="30">
        <v>3041.67</v>
      </c>
      <c r="H125" s="31">
        <f t="shared" si="7"/>
        <v>2433.3360000000002</v>
      </c>
      <c r="I125" s="31">
        <f t="shared" si="8"/>
        <v>0.06550100135667679</v>
      </c>
    </row>
    <row r="126" spans="1:9" s="1" customFormat="1" ht="12.75">
      <c r="A126" s="14">
        <v>112</v>
      </c>
      <c r="B126" s="26" t="s">
        <v>146</v>
      </c>
      <c r="C126" s="34" t="s">
        <v>26</v>
      </c>
      <c r="D126" s="35">
        <v>5</v>
      </c>
      <c r="E126" s="53">
        <v>0.1</v>
      </c>
      <c r="F126" s="23">
        <f t="shared" si="9"/>
        <v>0.5</v>
      </c>
      <c r="G126" s="30">
        <v>5651.42</v>
      </c>
      <c r="H126" s="31">
        <f t="shared" si="7"/>
        <v>2825.71</v>
      </c>
      <c r="I126" s="31">
        <f t="shared" si="8"/>
        <v>0.07606299933242888</v>
      </c>
    </row>
    <row r="127" spans="1:9" s="1" customFormat="1" ht="12.75">
      <c r="A127" s="14">
        <v>113</v>
      </c>
      <c r="B127" s="44" t="s">
        <v>47</v>
      </c>
      <c r="C127" s="38"/>
      <c r="D127" s="61"/>
      <c r="E127" s="71"/>
      <c r="F127" s="23"/>
      <c r="G127" s="31"/>
      <c r="H127" s="47">
        <f>SUM(H75:H126)</f>
        <v>144452.774807</v>
      </c>
      <c r="I127" s="47">
        <f>SUM(I75:I126)</f>
        <v>3.8884072724067016</v>
      </c>
    </row>
    <row r="128" spans="1:9" s="1" customFormat="1" ht="15" customHeight="1">
      <c r="A128" s="14">
        <v>114</v>
      </c>
      <c r="B128" s="19" t="s">
        <v>147</v>
      </c>
      <c r="C128" s="38"/>
      <c r="D128" s="37"/>
      <c r="E128" s="54"/>
      <c r="F128" s="23"/>
      <c r="G128" s="30"/>
      <c r="H128" s="31"/>
      <c r="I128" s="31"/>
    </row>
    <row r="129" spans="1:9" s="1" customFormat="1" ht="15" customHeight="1">
      <c r="A129" s="14">
        <v>115</v>
      </c>
      <c r="B129" s="26" t="s">
        <v>148</v>
      </c>
      <c r="C129" s="27" t="s">
        <v>149</v>
      </c>
      <c r="D129" s="37">
        <f>F11</f>
        <v>3095.8</v>
      </c>
      <c r="E129" s="54">
        <v>12</v>
      </c>
      <c r="F129" s="23">
        <f t="shared" si="9"/>
        <v>37149.600000000006</v>
      </c>
      <c r="G129" s="30">
        <v>1.25</v>
      </c>
      <c r="H129" s="31">
        <f aca="true" t="shared" si="10" ref="H129:H143">F129*G129</f>
        <v>46437.00000000001</v>
      </c>
      <c r="I129" s="31">
        <f aca="true" t="shared" si="11" ref="I129:I143">H129/3095.8/12</f>
        <v>1.2500000000000002</v>
      </c>
    </row>
    <row r="130" spans="1:9" s="1" customFormat="1" ht="12.75">
      <c r="A130" s="14">
        <v>116</v>
      </c>
      <c r="B130" s="26" t="s">
        <v>150</v>
      </c>
      <c r="C130" s="27" t="s">
        <v>26</v>
      </c>
      <c r="D130" s="35">
        <v>1</v>
      </c>
      <c r="E130" s="54">
        <v>12</v>
      </c>
      <c r="F130" s="23">
        <f t="shared" si="9"/>
        <v>12</v>
      </c>
      <c r="G130" s="30">
        <v>10949.97</v>
      </c>
      <c r="H130" s="31">
        <f t="shared" si="10"/>
        <v>131399.63999999998</v>
      </c>
      <c r="I130" s="31">
        <f t="shared" si="11"/>
        <v>3.537040506492667</v>
      </c>
    </row>
    <row r="131" spans="1:9" s="1" customFormat="1" ht="12.75">
      <c r="A131" s="14">
        <v>117</v>
      </c>
      <c r="B131" s="52" t="s">
        <v>151</v>
      </c>
      <c r="C131" s="72" t="s">
        <v>26</v>
      </c>
      <c r="D131" s="73">
        <v>10</v>
      </c>
      <c r="E131" s="67">
        <v>1</v>
      </c>
      <c r="F131" s="23">
        <f t="shared" si="9"/>
        <v>10</v>
      </c>
      <c r="G131" s="30">
        <v>608.34</v>
      </c>
      <c r="H131" s="31">
        <f t="shared" si="10"/>
        <v>6083.400000000001</v>
      </c>
      <c r="I131" s="31">
        <f t="shared" si="11"/>
        <v>0.16375411848310614</v>
      </c>
    </row>
    <row r="132" spans="1:9" s="1" customFormat="1" ht="12.75">
      <c r="A132" s="14">
        <v>118</v>
      </c>
      <c r="B132" s="52" t="s">
        <v>152</v>
      </c>
      <c r="C132" s="72" t="s">
        <v>26</v>
      </c>
      <c r="D132" s="73">
        <v>10</v>
      </c>
      <c r="E132" s="30">
        <v>0.3</v>
      </c>
      <c r="F132" s="23">
        <f t="shared" si="9"/>
        <v>3</v>
      </c>
      <c r="G132" s="30">
        <v>1034.17</v>
      </c>
      <c r="H132" s="31">
        <f t="shared" si="10"/>
        <v>3102.51</v>
      </c>
      <c r="I132" s="31">
        <f t="shared" si="11"/>
        <v>0.08351395438981846</v>
      </c>
    </row>
    <row r="133" spans="1:9" s="1" customFormat="1" ht="12.75">
      <c r="A133" s="14">
        <v>119</v>
      </c>
      <c r="B133" s="52" t="s">
        <v>153</v>
      </c>
      <c r="C133" s="72" t="s">
        <v>26</v>
      </c>
      <c r="D133" s="73">
        <v>18</v>
      </c>
      <c r="E133" s="67">
        <v>1</v>
      </c>
      <c r="F133" s="23">
        <f t="shared" si="9"/>
        <v>18</v>
      </c>
      <c r="G133" s="30">
        <v>121.68</v>
      </c>
      <c r="H133" s="31">
        <f t="shared" si="10"/>
        <v>2190.2400000000002</v>
      </c>
      <c r="I133" s="31">
        <f t="shared" si="11"/>
        <v>0.05895729698300924</v>
      </c>
    </row>
    <row r="134" spans="1:9" s="1" customFormat="1" ht="12.75">
      <c r="A134" s="14">
        <v>120</v>
      </c>
      <c r="B134" s="52" t="s">
        <v>154</v>
      </c>
      <c r="C134" s="72" t="s">
        <v>26</v>
      </c>
      <c r="D134" s="73">
        <v>18</v>
      </c>
      <c r="E134" s="30">
        <v>0.3</v>
      </c>
      <c r="F134" s="23">
        <f t="shared" si="9"/>
        <v>5.3999999999999995</v>
      </c>
      <c r="G134" s="30">
        <v>425.83</v>
      </c>
      <c r="H134" s="31">
        <f t="shared" si="10"/>
        <v>2299.4819999999995</v>
      </c>
      <c r="I134" s="31">
        <f t="shared" si="11"/>
        <v>0.0618978939207959</v>
      </c>
    </row>
    <row r="135" spans="1:9" s="1" customFormat="1" ht="12.75">
      <c r="A135" s="14">
        <v>121</v>
      </c>
      <c r="B135" s="26" t="s">
        <v>155</v>
      </c>
      <c r="C135" s="27" t="s">
        <v>149</v>
      </c>
      <c r="D135" s="37">
        <v>384.7</v>
      </c>
      <c r="E135" s="54">
        <v>12</v>
      </c>
      <c r="F135" s="23">
        <f t="shared" si="9"/>
        <v>4616.4</v>
      </c>
      <c r="G135" s="30">
        <v>8.11</v>
      </c>
      <c r="H135" s="31">
        <f t="shared" si="10"/>
        <v>37439.00399999999</v>
      </c>
      <c r="I135" s="31">
        <f t="shared" si="11"/>
        <v>1.0077902319271268</v>
      </c>
    </row>
    <row r="136" spans="1:9" s="1" customFormat="1" ht="12.75">
      <c r="A136" s="14">
        <v>122</v>
      </c>
      <c r="B136" s="26" t="s">
        <v>156</v>
      </c>
      <c r="C136" s="27" t="s">
        <v>149</v>
      </c>
      <c r="D136" s="37">
        <v>384.7</v>
      </c>
      <c r="E136" s="54">
        <v>4</v>
      </c>
      <c r="F136" s="23">
        <f t="shared" si="9"/>
        <v>1538.8</v>
      </c>
      <c r="G136" s="30">
        <v>12.08</v>
      </c>
      <c r="H136" s="31">
        <f t="shared" si="10"/>
        <v>18588.703999999998</v>
      </c>
      <c r="I136" s="31">
        <f t="shared" si="11"/>
        <v>0.5003742705170445</v>
      </c>
    </row>
    <row r="137" spans="1:9" s="1" customFormat="1" ht="25.5">
      <c r="A137" s="14">
        <v>123</v>
      </c>
      <c r="B137" s="33" t="s">
        <v>157</v>
      </c>
      <c r="C137" s="34" t="s">
        <v>26</v>
      </c>
      <c r="D137" s="35">
        <v>1</v>
      </c>
      <c r="E137" s="67">
        <v>4</v>
      </c>
      <c r="F137" s="23">
        <f t="shared" si="9"/>
        <v>4</v>
      </c>
      <c r="G137" s="30">
        <v>4258.33</v>
      </c>
      <c r="H137" s="31">
        <f t="shared" si="10"/>
        <v>17033.32</v>
      </c>
      <c r="I137" s="31">
        <f t="shared" si="11"/>
        <v>0.4585061481146499</v>
      </c>
    </row>
    <row r="138" spans="1:9" s="1" customFormat="1" ht="12.75">
      <c r="A138" s="14">
        <v>124</v>
      </c>
      <c r="B138" s="33" t="s">
        <v>158</v>
      </c>
      <c r="C138" s="34" t="s">
        <v>149</v>
      </c>
      <c r="D138" s="37">
        <f>D129</f>
        <v>3095.8</v>
      </c>
      <c r="E138" s="54">
        <v>12</v>
      </c>
      <c r="F138" s="23">
        <f t="shared" si="9"/>
        <v>37149.600000000006</v>
      </c>
      <c r="G138" s="30">
        <v>0.61</v>
      </c>
      <c r="H138" s="31">
        <f t="shared" si="10"/>
        <v>22661.256000000005</v>
      </c>
      <c r="I138" s="31">
        <f t="shared" si="11"/>
        <v>0.6100000000000001</v>
      </c>
    </row>
    <row r="139" spans="1:9" s="1" customFormat="1" ht="15.75" customHeight="1">
      <c r="A139" s="14">
        <v>125</v>
      </c>
      <c r="B139" s="26" t="s">
        <v>159</v>
      </c>
      <c r="C139" s="27" t="s">
        <v>26</v>
      </c>
      <c r="D139" s="35">
        <v>14</v>
      </c>
      <c r="E139" s="67">
        <v>1</v>
      </c>
      <c r="F139" s="23">
        <f t="shared" si="9"/>
        <v>14</v>
      </c>
      <c r="G139" s="30">
        <v>4501.66</v>
      </c>
      <c r="H139" s="31">
        <f t="shared" si="10"/>
        <v>63023.24</v>
      </c>
      <c r="I139" s="31">
        <f t="shared" si="11"/>
        <v>1.6964715636238343</v>
      </c>
    </row>
    <row r="140" spans="1:9" s="1" customFormat="1" ht="15.75" customHeight="1">
      <c r="A140" s="14">
        <v>126</v>
      </c>
      <c r="B140" s="33" t="s">
        <v>160</v>
      </c>
      <c r="C140" s="34" t="s">
        <v>161</v>
      </c>
      <c r="D140" s="35">
        <v>1</v>
      </c>
      <c r="E140" s="30">
        <v>0.33</v>
      </c>
      <c r="F140" s="23">
        <f t="shared" si="9"/>
        <v>0.33</v>
      </c>
      <c r="G140" s="30">
        <v>6722.08</v>
      </c>
      <c r="H140" s="31">
        <f t="shared" si="10"/>
        <v>2218.2864</v>
      </c>
      <c r="I140" s="31">
        <f t="shared" si="11"/>
        <v>0.05971225531365074</v>
      </c>
    </row>
    <row r="141" spans="1:9" s="1" customFormat="1" ht="15.75" customHeight="1">
      <c r="A141" s="14">
        <v>127</v>
      </c>
      <c r="B141" s="74" t="s">
        <v>162</v>
      </c>
      <c r="C141" s="34" t="s">
        <v>163</v>
      </c>
      <c r="D141" s="35">
        <v>53</v>
      </c>
      <c r="E141" s="67">
        <v>12</v>
      </c>
      <c r="F141" s="23">
        <f t="shared" si="9"/>
        <v>636</v>
      </c>
      <c r="G141" s="30">
        <v>21.77</v>
      </c>
      <c r="H141" s="31">
        <f t="shared" si="10"/>
        <v>13845.72</v>
      </c>
      <c r="I141" s="31">
        <f t="shared" si="11"/>
        <v>0.3727017249176303</v>
      </c>
    </row>
    <row r="142" spans="1:9" s="1" customFormat="1" ht="15.75" customHeight="1">
      <c r="A142" s="14">
        <v>128</v>
      </c>
      <c r="B142" s="74" t="s">
        <v>164</v>
      </c>
      <c r="C142" s="34" t="s">
        <v>165</v>
      </c>
      <c r="D142" s="35">
        <v>1</v>
      </c>
      <c r="E142" s="67">
        <v>12</v>
      </c>
      <c r="F142" s="23">
        <f t="shared" si="9"/>
        <v>12</v>
      </c>
      <c r="G142" s="30">
        <v>7524.57</v>
      </c>
      <c r="H142" s="31">
        <f t="shared" si="10"/>
        <v>90294.84</v>
      </c>
      <c r="I142" s="31">
        <f t="shared" si="11"/>
        <v>2.430573680470314</v>
      </c>
    </row>
    <row r="143" spans="1:9" s="1" customFormat="1" ht="15.75" customHeight="1">
      <c r="A143" s="14">
        <v>129</v>
      </c>
      <c r="B143" s="74" t="s">
        <v>166</v>
      </c>
      <c r="C143" s="27" t="s">
        <v>149</v>
      </c>
      <c r="D143" s="37">
        <v>3095.8</v>
      </c>
      <c r="E143" s="67">
        <v>12</v>
      </c>
      <c r="F143" s="23">
        <f t="shared" si="9"/>
        <v>37149.600000000006</v>
      </c>
      <c r="G143" s="30">
        <v>0.45</v>
      </c>
      <c r="H143" s="31">
        <f t="shared" si="10"/>
        <v>16717.320000000003</v>
      </c>
      <c r="I143" s="31">
        <f t="shared" si="11"/>
        <v>0.45</v>
      </c>
    </row>
    <row r="144" spans="1:9" s="43" customFormat="1" ht="13.5" customHeight="1">
      <c r="A144" s="14">
        <v>130</v>
      </c>
      <c r="B144" s="75" t="s">
        <v>47</v>
      </c>
      <c r="C144" s="20"/>
      <c r="D144" s="44"/>
      <c r="E144" s="44"/>
      <c r="F144" s="23"/>
      <c r="G144" s="46"/>
      <c r="H144" s="47">
        <f>SUM(H129:H143)</f>
        <v>473333.9623999999</v>
      </c>
      <c r="I144" s="47">
        <f>SUM(I129:I143)</f>
        <v>12.741293645153648</v>
      </c>
    </row>
    <row r="145" spans="1:9" s="43" customFormat="1" ht="30" customHeight="1">
      <c r="A145" s="14">
        <v>131</v>
      </c>
      <c r="B145" s="76" t="s">
        <v>167</v>
      </c>
      <c r="C145" s="20"/>
      <c r="D145" s="44"/>
      <c r="E145" s="44"/>
      <c r="F145" s="51"/>
      <c r="G145" s="46"/>
      <c r="H145" s="47">
        <f>H37+H58+H72+H127+H144</f>
        <v>1871964.6511269999</v>
      </c>
      <c r="I145" s="47">
        <f>I37+I58+I72+I127+I144</f>
        <v>50.38990059454206</v>
      </c>
    </row>
    <row r="146" spans="1:9" s="43" customFormat="1" ht="24" customHeight="1">
      <c r="A146" s="77"/>
      <c r="B146" s="3"/>
      <c r="C146" s="78"/>
      <c r="D146" s="79"/>
      <c r="E146" s="79"/>
      <c r="F146" s="80"/>
      <c r="G146" s="81"/>
      <c r="H146" s="82"/>
      <c r="I146" s="82"/>
    </row>
    <row r="147" spans="1:9" s="43" customFormat="1" ht="16.5" customHeight="1">
      <c r="A147" s="77"/>
      <c r="B147" s="3" t="s">
        <v>168</v>
      </c>
      <c r="C147" s="78" t="s">
        <v>169</v>
      </c>
      <c r="D147" s="79"/>
      <c r="E147" s="79"/>
      <c r="F147" s="80"/>
      <c r="G147" s="81"/>
      <c r="H147" s="82"/>
      <c r="I147" s="82">
        <v>6.1</v>
      </c>
    </row>
    <row r="148" spans="1:9" s="43" customFormat="1" ht="16.5" customHeight="1">
      <c r="A148" s="77"/>
      <c r="B148" s="3" t="s">
        <v>170</v>
      </c>
      <c r="C148" s="78" t="s">
        <v>169</v>
      </c>
      <c r="D148" s="79"/>
      <c r="E148" s="79"/>
      <c r="F148" s="80"/>
      <c r="G148" s="81"/>
      <c r="H148" s="82"/>
      <c r="I148" s="82">
        <v>4.45</v>
      </c>
    </row>
    <row r="149" spans="1:9" s="43" customFormat="1" ht="16.5" customHeight="1">
      <c r="A149" s="77"/>
      <c r="B149" s="3" t="s">
        <v>171</v>
      </c>
      <c r="C149" s="78" t="s">
        <v>169</v>
      </c>
      <c r="D149" s="79"/>
      <c r="E149" s="79"/>
      <c r="F149" s="80"/>
      <c r="G149" s="81"/>
      <c r="H149" s="82"/>
      <c r="I149" s="82">
        <v>25.94</v>
      </c>
    </row>
    <row r="150" spans="1:193" s="1" customFormat="1" ht="17.25" customHeight="1">
      <c r="A150" s="2"/>
      <c r="B150" s="43"/>
      <c r="C150" s="5"/>
      <c r="GJ150" s="2"/>
      <c r="GK150" s="2"/>
    </row>
    <row r="151" spans="2:242" ht="38.25" customHeight="1">
      <c r="B151" s="102" t="s">
        <v>178</v>
      </c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</row>
    <row r="152" spans="1:11" s="85" customFormat="1" ht="15.75">
      <c r="A152" s="83"/>
      <c r="B152" s="103" t="s">
        <v>172</v>
      </c>
      <c r="D152" s="84"/>
      <c r="E152" s="84"/>
      <c r="F152" s="102" t="s">
        <v>179</v>
      </c>
      <c r="G152" s="104"/>
      <c r="J152" s="105"/>
      <c r="K152" s="105"/>
    </row>
    <row r="153" spans="1:11" s="85" customFormat="1" ht="15.75" hidden="1">
      <c r="A153" s="83"/>
      <c r="B153" s="84"/>
      <c r="C153" s="84"/>
      <c r="D153" s="84"/>
      <c r="E153" s="84"/>
      <c r="F153" s="84"/>
      <c r="G153" s="104"/>
      <c r="J153" s="105"/>
      <c r="K153" s="105"/>
    </row>
    <row r="154" spans="1:11" s="85" customFormat="1" ht="15.75" hidden="1">
      <c r="A154" s="83"/>
      <c r="B154" s="84" t="s">
        <v>173</v>
      </c>
      <c r="C154" s="84" t="s">
        <v>174</v>
      </c>
      <c r="D154" s="84"/>
      <c r="E154" s="84"/>
      <c r="F154" s="84" t="s">
        <v>175</v>
      </c>
      <c r="G154" s="104"/>
      <c r="J154" s="105"/>
      <c r="K154" s="105"/>
    </row>
    <row r="155" spans="1:11" s="85" customFormat="1" ht="15.75">
      <c r="A155" s="83"/>
      <c r="B155" s="84"/>
      <c r="C155" s="84"/>
      <c r="D155" s="84"/>
      <c r="E155" s="84"/>
      <c r="F155" s="84"/>
      <c r="G155" s="104"/>
      <c r="J155" s="105"/>
      <c r="K155" s="105"/>
    </row>
    <row r="156" spans="2:242" ht="15">
      <c r="B156" s="103" t="s">
        <v>180</v>
      </c>
      <c r="F156" s="98" t="s">
        <v>181</v>
      </c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</row>
    <row r="157" spans="1:6" s="85" customFormat="1" ht="12.75">
      <c r="A157" s="83"/>
      <c r="B157" s="84"/>
      <c r="C157" s="84"/>
      <c r="D157" s="84"/>
      <c r="E157" s="84"/>
      <c r="F157" s="84"/>
    </row>
  </sheetData>
  <sheetProtection selectLockedCells="1" selectUnlockedCells="1"/>
  <mergeCells count="19">
    <mergeCell ref="A2:I2"/>
    <mergeCell ref="A1:I1"/>
    <mergeCell ref="A3:I3"/>
    <mergeCell ref="A4:I4"/>
    <mergeCell ref="A5:I5"/>
    <mergeCell ref="B6:I6"/>
    <mergeCell ref="A7:I7"/>
    <mergeCell ref="B13:I13"/>
    <mergeCell ref="C10:E10"/>
    <mergeCell ref="F10:I10"/>
    <mergeCell ref="C11:E11"/>
    <mergeCell ref="F11:I11"/>
    <mergeCell ref="C12:E12"/>
    <mergeCell ref="F12:I12"/>
    <mergeCell ref="A8:B12"/>
    <mergeCell ref="C8:E8"/>
    <mergeCell ref="F8:I8"/>
    <mergeCell ref="C9:E9"/>
    <mergeCell ref="F9:I9"/>
  </mergeCells>
  <printOptions/>
  <pageMargins left="0.31496062992125984" right="0" top="0.984251968503937" bottom="0.5905511811023623" header="0.5118110236220472" footer="0.5118110236220472"/>
  <pageSetup firstPageNumber="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</dc:creator>
  <cp:keywords/>
  <dc:description/>
  <cp:lastModifiedBy>DuginDenis</cp:lastModifiedBy>
  <cp:lastPrinted>2021-01-27T10:57:30Z</cp:lastPrinted>
  <dcterms:created xsi:type="dcterms:W3CDTF">2021-01-27T08:51:37Z</dcterms:created>
  <dcterms:modified xsi:type="dcterms:W3CDTF">2021-01-27T11:26:07Z</dcterms:modified>
  <cp:category/>
  <cp:version/>
  <cp:contentType/>
  <cp:contentStatus/>
</cp:coreProperties>
</file>